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455" yWindow="30" windowWidth="20685" windowHeight="1279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Лист1!$3:$4</definedName>
  </definedNames>
  <calcPr calcId="125725"/>
</workbook>
</file>

<file path=xl/calcChain.xml><?xml version="1.0" encoding="utf-8"?>
<calcChain xmlns="http://schemas.openxmlformats.org/spreadsheetml/2006/main">
  <c r="G53" i="1"/>
  <c r="G35" l="1"/>
  <c r="G41"/>
  <c r="G47" l="1"/>
  <c r="G44" l="1"/>
  <c r="G13" l="1"/>
  <c r="G34" l="1"/>
  <c r="G33"/>
  <c r="G12"/>
  <c r="G31" l="1"/>
  <c r="G26" l="1"/>
  <c r="G38"/>
  <c r="G37"/>
  <c r="G40"/>
  <c r="G30"/>
  <c r="G28"/>
  <c r="G22"/>
  <c r="G8"/>
  <c r="G24"/>
  <c r="G20"/>
  <c r="D45" l="1"/>
  <c r="F40"/>
  <c r="F35"/>
  <c r="F28"/>
  <c r="F22"/>
  <c r="F21"/>
  <c r="H15"/>
  <c r="H6"/>
  <c r="H7"/>
  <c r="H8"/>
  <c r="H9"/>
  <c r="H10"/>
  <c r="H11"/>
  <c r="H12"/>
  <c r="H13"/>
  <c r="H5" l="1"/>
  <c r="D5"/>
  <c r="D14"/>
  <c r="D16"/>
  <c r="D18"/>
  <c r="D25"/>
  <c r="D32"/>
  <c r="D39"/>
  <c r="D42"/>
  <c r="D46"/>
  <c r="D49"/>
  <c r="D52"/>
  <c r="D54" l="1"/>
  <c r="H53" l="1"/>
  <c r="H52" s="1"/>
  <c r="I52" s="1"/>
  <c r="G52"/>
  <c r="F52"/>
  <c r="E52"/>
  <c r="H51"/>
  <c r="I51" s="1"/>
  <c r="H50"/>
  <c r="G49"/>
  <c r="F49"/>
  <c r="E49"/>
  <c r="H48"/>
  <c r="I48" s="1"/>
  <c r="H47"/>
  <c r="G46"/>
  <c r="F46"/>
  <c r="E46"/>
  <c r="H45"/>
  <c r="I45" s="1"/>
  <c r="H44"/>
  <c r="I44" s="1"/>
  <c r="H43"/>
  <c r="I43" s="1"/>
  <c r="G42"/>
  <c r="F42"/>
  <c r="E42"/>
  <c r="H41"/>
  <c r="I41" s="1"/>
  <c r="H40"/>
  <c r="G39"/>
  <c r="F39"/>
  <c r="E39"/>
  <c r="H38"/>
  <c r="I38" s="1"/>
  <c r="H37"/>
  <c r="I37" s="1"/>
  <c r="H35"/>
  <c r="I35" s="1"/>
  <c r="H34"/>
  <c r="I34" s="1"/>
  <c r="H33"/>
  <c r="G32"/>
  <c r="F32"/>
  <c r="E32"/>
  <c r="H31"/>
  <c r="I31" s="1"/>
  <c r="H30"/>
  <c r="I30" s="1"/>
  <c r="H28"/>
  <c r="I28" s="1"/>
  <c r="H26"/>
  <c r="G25"/>
  <c r="F25"/>
  <c r="E25"/>
  <c r="H24"/>
  <c r="I24" s="1"/>
  <c r="H22"/>
  <c r="I22" s="1"/>
  <c r="H21"/>
  <c r="H20"/>
  <c r="I20" s="1"/>
  <c r="H19"/>
  <c r="I19" s="1"/>
  <c r="G18"/>
  <c r="F18"/>
  <c r="E18"/>
  <c r="H17"/>
  <c r="F16"/>
  <c r="E16"/>
  <c r="H14"/>
  <c r="I14" s="1"/>
  <c r="G14"/>
  <c r="F14"/>
  <c r="E14"/>
  <c r="I12"/>
  <c r="I11"/>
  <c r="I10"/>
  <c r="I9"/>
  <c r="I8"/>
  <c r="I7"/>
  <c r="I6"/>
  <c r="G5"/>
  <c r="F5"/>
  <c r="E5"/>
  <c r="H46" l="1"/>
  <c r="I46" s="1"/>
  <c r="I5"/>
  <c r="H32"/>
  <c r="I32" s="1"/>
  <c r="E54"/>
  <c r="H25"/>
  <c r="I25" s="1"/>
  <c r="I47"/>
  <c r="H49"/>
  <c r="I49" s="1"/>
  <c r="I26"/>
  <c r="H42"/>
  <c r="I42" s="1"/>
  <c r="F54"/>
  <c r="I53"/>
  <c r="H39"/>
  <c r="I39" s="1"/>
  <c r="I17"/>
  <c r="H16"/>
  <c r="I16" s="1"/>
  <c r="I21"/>
  <c r="H18"/>
  <c r="I18" s="1"/>
  <c r="I13"/>
  <c r="I15"/>
  <c r="G16"/>
  <c r="G54" s="1"/>
  <c r="I33"/>
  <c r="I40"/>
  <c r="I50"/>
  <c r="I54" l="1"/>
  <c r="H54"/>
</calcChain>
</file>

<file path=xl/sharedStrings.xml><?xml version="1.0" encoding="utf-8"?>
<sst xmlns="http://schemas.openxmlformats.org/spreadsheetml/2006/main" count="128" uniqueCount="127">
  <si>
    <t xml:space="preserve">Изменения  расходных  обязательств муниципального  образования  г.Благовещенск </t>
  </si>
  <si>
    <t>Примечание</t>
  </si>
  <si>
    <t>Финансовая помощь</t>
  </si>
  <si>
    <t>Прочее</t>
  </si>
  <si>
    <t>ИТОГО изменений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</si>
  <si>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</si>
  <si>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</si>
  <si>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</si>
  <si>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</si>
  <si>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</si>
  <si>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</si>
  <si>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</si>
  <si>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</si>
  <si>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</si>
  <si>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</si>
  <si>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</si>
  <si>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</si>
  <si>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</si>
  <si>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</si>
  <si>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</si>
  <si>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</si>
  <si>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</si>
  <si>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</si>
  <si>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</si>
  <si>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</si>
  <si>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</si>
  <si>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</si>
  <si>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</si>
  <si>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</si>
  <si>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</si>
  <si>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</si>
  <si>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</si>
  <si>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</si>
  <si>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</si>
  <si>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</si>
  <si>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</si>
  <si>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</si>
  <si>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</si>
  <si>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</si>
  <si>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</si>
  <si>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</si>
  <si>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</si>
  <si>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</si>
  <si>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 ХОЗЯЙСТВО</t>
  </si>
  <si>
    <t>0500</t>
  </si>
  <si>
    <t xml:space="preserve">Жилищное хозяйство </t>
  </si>
  <si>
    <t>0501</t>
  </si>
  <si>
    <t xml:space="preserve">Коммунальное хозяйство 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</si>
  <si>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</si>
  <si>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</si>
  <si>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</si>
  <si>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</si>
  <si>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</si>
  <si>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</si>
  <si>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</si>
  <si>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 xml:space="preserve">Дошкольное образование </t>
  </si>
  <si>
    <t>0701</t>
  </si>
  <si>
    <t xml:space="preserve">Общее образование </t>
  </si>
  <si>
    <t>0702</t>
  </si>
  <si>
    <t>Молодёжная политика и оздоровление детей</t>
  </si>
  <si>
    <t>0707</t>
  </si>
  <si>
    <t>Другие вопросы в области образования</t>
  </si>
  <si>
    <t>0709</t>
  </si>
  <si>
    <t xml:space="preserve">КУЛЬТУРА ,  КИНЕМАТОГРАФИЯ         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</si>
  <si>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</si>
  <si>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</si>
  <si>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</si>
  <si>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</si>
  <si>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</si>
  <si>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</si>
  <si>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</si>
  <si>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</si>
  <si>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</si>
  <si>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</si>
  <si>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</si>
  <si>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 и детства</t>
  </si>
  <si>
    <t>1004</t>
  </si>
  <si>
    <t>ФИЗИЧЕСКАЯ  КУЛЬТУРА И СПОРТ</t>
  </si>
  <si>
    <t>1100</t>
  </si>
  <si>
    <t xml:space="preserve">Физическая культура </t>
  </si>
  <si>
    <t>1101</t>
  </si>
  <si>
    <t>Массовый спорт</t>
  </si>
  <si>
    <t>1102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</si>
  <si>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</si>
  <si>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</si>
  <si>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</si>
  <si>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</si>
  <si>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</si>
  <si>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</si>
  <si>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ОБСЛУЖИВАНИЕ ГОСУДАРСТВЕННОГО 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</si>
  <si>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</si>
  <si>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</si>
  <si>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</si>
  <si>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 xml:space="preserve">ИТОГО   РАСХОДОВ </t>
  </si>
  <si>
    <t xml:space="preserve">Остатки областных средств на 01.01.2017 </t>
  </si>
  <si>
    <t>Остатки городских средств на 01.01.2017</t>
  </si>
  <si>
    <t xml:space="preserve">Информация по предлагаемым изменениям по расходам городского бюджета в разрезе кодов бюджетной классификации на  2017 год </t>
  </si>
  <si>
    <t>Дополнительное образование детей</t>
  </si>
  <si>
    <t>0703</t>
  </si>
  <si>
    <t>Всего</t>
  </si>
  <si>
    <t xml:space="preserve"> +6061,8 т.р. -на подготовку ДОЛ "Огонек" к летней оздоровительной кампании (проведение ремонтных работ); 
+4601,0 т.р. - на погашение кредиторской задолженности по целевой субсидии на проведение ремонтных работ в МОАУ ДО "ЦЭВД";
+1000 т.р. - на частичный ремонт крыши фасада здания МАОУ ДО "ЦЭВД г. Благовещенска";</t>
  </si>
  <si>
    <t xml:space="preserve"> -866,3 т.р. - уточнение расходов по объекту "Берегоукрепление и реконструкция набережной р. Амур, г. Благовещенск";
-1210,1 т.р. - экономия расходов по охране объектов незавершенного строительства и объектов в период передачи в муниципальную собственность</t>
  </si>
  <si>
    <t xml:space="preserve"> -1123,6 т.р. - уточнение расходов на реконструкцию канализационного коллектора от Северного жилого района до очистных сооружений канализации,</t>
  </si>
  <si>
    <t xml:space="preserve"> +104,8 т.р. -на погашение кредиторской задолженности по объекту "Капитальный ремонт перекрестка ул.Мухина и ул. Игнатьевское шоссе";
+ 1847,6 т.р. - на погашение кредиторской задолженности по объекту "Строительство дорог в районе "5-й Стройки";
- 449,9 т.р. - уточнение расходов на магистральные улицы Северного планировочного района г.Благовещенска, Амурская область (ул.Шафира, ул.Муравьева-Амурского, ул.Зелёная)
</t>
  </si>
  <si>
    <t xml:space="preserve"> +380 т.р. - на мероприятия по созданию условий для развития физической культуры среди лиц с ограниченными физическими возможностями здоровья</t>
  </si>
  <si>
    <t xml:space="preserve"> -100 т.р. - уточнение расходов на строительство, реконструкцию и расширение систем водоснабжения и канализации;
-67,4 т.р. -экономия расходов на выполнение работ по актуализации схемы теплоснабжения города;
+596,8 т.р. -уточнение расходов на субсидии юридическим лицам, предоставляющим населению услуги в отделениях бань;</t>
  </si>
  <si>
    <t xml:space="preserve"> +12 т.р. -на  софинансирование подпрограммы ""Формирование современной городской среды…";
-2,4 т.р. -экономия расходов на строительство общественного туалета в г.Благовещенске;
-2700 т.р. - экономия по прочим мероприятия по  благоустройству  города;
+600 т.р. - уточнение расходов на субсидии казенным предприятиям на возмещение затрат, связанных с выполнением заказа по содержанию озелененных территорий города;
+1600 т.р. - уточнение расходов на 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</t>
  </si>
  <si>
    <t xml:space="preserve"> -328,9 т.р. -экономия управления ГОЧС</t>
  </si>
  <si>
    <t xml:space="preserve"> +20,4 т.р. - уточнение расходов на частичную оплату путевок в загородные лагеря работающим гражданам</t>
  </si>
  <si>
    <t xml:space="preserve"> -25,8 т.р.- уточнение расходов МБУ "ИМЦ"</t>
  </si>
  <si>
    <t xml:space="preserve"> -10606,7 т.р. - экономия  расходов ГУКСА</t>
  </si>
  <si>
    <t>экономия по обслуживанию муниципального долга</t>
  </si>
  <si>
    <t xml:space="preserve"> + 434,3 т.р. -мбт на компенсации теплоснабжающим организациям;
+3908,3 т.р. - на погашение кредиторской задолженности по объекту "Строительство водопроводных сетей в районе "5-й стройки";
+9600 т.р. - на строительство мусороперерабатывающего комплекса "БлагЭко";
+1227,2 т.р. -на софинансирование  мероприятий по замене водовода от насосной станции СХПК "Тепличный" до насосной станции п. Аэропорт;
+160 т.р. - на капремонт галереи углеподачи на котельной 74 квартала;</t>
  </si>
  <si>
    <t xml:space="preserve">  +59,9 т.р. - на софинансирование расходных обязательств государственной программы РФ "Доступная среда";
+463,2 т.р. - на устранение нарушений, выявленных Управлением надзорной деятельности и профилактической работы ГУ МЧС России по Амурской области в зданиях мун.библиотек МБУК "МИБС";
 +294,5 т.р. - на уплату налога на имущество лагеря им. Ю.А. Гагарина МАУК "ОКЦ";
+7429 т.р. - на увеличение ФОТ работникам культуры  в связи с повышение средней з/пл по указам Президента РФ </t>
  </si>
  <si>
    <t xml:space="preserve"> -31,6 т.р. -уточнение расходов на приобретение квартир под переселение за счет средств городского бюджета;
+4102,3 т.р. - уточнение расходов по уплате взносов на капитальный ремонт общего имущества в муниципальных многоквартирных домах</t>
  </si>
  <si>
    <t xml:space="preserve"> + 682,5 т.р. - мбт на выплаты при передаче ребенка на воспитание в семью ;
+60,1 т.р. - мбт на содержание детей, находящихся в семьях опекунов (попечителей) и в приемных семьях, а также вознаграждения приемным родителям</t>
  </si>
  <si>
    <t xml:space="preserve"> -275,1 т.р. -экономия расходов благовещенской городской Думы</t>
  </si>
  <si>
    <t xml:space="preserve"> -29,4 т.р. -экономия расходов на проведение капитального ремонта и ремонта дворовых территорий многоквартирных домов</t>
  </si>
  <si>
    <t>перемещение на рпр 0703</t>
  </si>
  <si>
    <t xml:space="preserve"> +10187,1 т.р. - уточнение расходов на  оплату исполнительных листов КУМИ;
-8,7 т.р. - уточнение расходов БАГЖЦ;
-109 т.р. -уточнение расходов аппарата КУМИ;
-0,1 т.р. -округление по исполнительным документам управления ЖКХ
</t>
  </si>
  <si>
    <t xml:space="preserve"> +15 245,5 т.р. - мбт на обеспечение общедоступного и бесплатного дошкольного, начального общего, основного общего, среднего общего образования;
 +223,6 т.р. - на строительство (реконструкция) стадиона МБОУ "Школа № 14 г. Благовещенска";
-189 т.р. -уточнение расходов попрочему персоналу школ;
-463,7 т.р. экономия расходов по школам;
+4404,1 т.р. -перемещение на рпр 0701;
-267,7 т.р. - возврат неиспользованного остатка средств резервного фонда</t>
  </si>
  <si>
    <t xml:space="preserve"> +24 143,6 т.р. -мбт на обеспечение общедоступного и бесплатного дошкольного, начального общего, основного общего, среднего общего образования;
-23018,6 т.р. -экономия расходов по ФОТ учреждений дошкольного образования;
- 646,3 т.р. -экономия по коммунальным услугам учреждений дошкольного образования;
+235,2 т.р. - на уплату налога на негативное воздействие  окружающей среды;
+5849,1 т.р. -уточнение расходов за счет перемещений из рпр 0702 и 0703;
-45,9 т.р. - возврат неиспользованного остатка средств резервного фонда</t>
  </si>
  <si>
    <t xml:space="preserve"> +90 т.р. -расходы на оборудование пассажирских транспортных средств  автономными информаторами для слабослышащих людей и речевыми информаторами для слабовидящих людей, 
+8977,2 т.р. - 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</t>
  </si>
  <si>
    <t xml:space="preserve"> -88,6 т.р. -уточнение расходов на 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жилья;
-18,8 т.р. -перемещение на рпр 1001</t>
  </si>
  <si>
    <t xml:space="preserve"> +18,8 т.р перемещение из рпр 1003</t>
  </si>
  <si>
    <t xml:space="preserve"> 392 т.р. - экономия расходов администрации города;
-380 т.р. . - перемещение на рпр 1102</t>
  </si>
  <si>
    <t xml:space="preserve"> +180,8 т.р. - на участие хора "Детство" МАУДОД "ЦДШИ" во Всемирных хоровых играх";
+680 т.р. - увеличение ФОТ  педагогическим работникам дополнительного образования сферы культуры в связи с повышение средней з/пл по указам Президента РФ;
-42 т.р. - экономия по коммунальным услугам;
-1465,4 т.р. - перемещение расходов на рпр 0701 и 0707;
+0,4 т.р. -уточнение расходов на уплату налогов;  
+1336,3 т.р. - перемещение из рпр 0804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</si>
</sst>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2"/>
      <color theme="1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Arial Cyr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</font>
    <font>
      <sz val="9"/>
      <name val="Times New Roman"/>
      <family val="1"/>
      <charset val="204"/>
    </font>
    <font>
      <sz val="9"/>
      <name val="Times New Roman"/>
      <family val="1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Arial Cyr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Arial Cyr"/>
      <charset val="204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73">
    <xf numFmtId="0" fontId="0" fillId="0" borderId="0" xfId="0"/>
    <xf numFmtId="164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center" vertical="top" wrapText="1"/>
    </xf>
    <xf numFmtId="164" fontId="7" fillId="0" borderId="7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7" fillId="0" borderId="6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vertical="top" wrapText="1"/>
    </xf>
    <xf numFmtId="49" fontId="9" fillId="0" borderId="9" xfId="0" applyNumberFormat="1" applyFont="1" applyBorder="1" applyAlignment="1">
      <alignment horizontal="center" vertical="top" wrapText="1"/>
    </xf>
    <xf numFmtId="164" fontId="3" fillId="0" borderId="10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vertical="top"/>
    </xf>
    <xf numFmtId="0" fontId="4" fillId="0" borderId="8" xfId="0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164" fontId="10" fillId="0" borderId="10" xfId="0" applyNumberFormat="1" applyFont="1" applyFill="1" applyBorder="1" applyAlignment="1">
      <alignment horizontal="center" vertical="top" wrapText="1"/>
    </xf>
    <xf numFmtId="164" fontId="10" fillId="0" borderId="9" xfId="0" applyNumberFormat="1" applyFont="1" applyFill="1" applyBorder="1" applyAlignment="1">
      <alignment horizontal="center" vertical="top" wrapText="1"/>
    </xf>
    <xf numFmtId="164" fontId="10" fillId="0" borderId="9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vertical="top" wrapText="1"/>
    </xf>
    <xf numFmtId="164" fontId="12" fillId="0" borderId="9" xfId="0" applyNumberFormat="1" applyFont="1" applyFill="1" applyBorder="1" applyAlignment="1">
      <alignment horizontal="center" vertical="top" wrapText="1"/>
    </xf>
    <xf numFmtId="1" fontId="12" fillId="0" borderId="11" xfId="1" applyNumberFormat="1" applyFont="1" applyFill="1" applyBorder="1" applyAlignment="1">
      <alignment horizontal="left" vertical="top" wrapText="1"/>
    </xf>
    <xf numFmtId="0" fontId="14" fillId="0" borderId="9" xfId="0" applyFont="1" applyFill="1" applyBorder="1" applyAlignment="1">
      <alignment horizontal="center" vertical="top"/>
    </xf>
    <xf numFmtId="49" fontId="3" fillId="0" borderId="9" xfId="0" applyNumberFormat="1" applyFont="1" applyBorder="1" applyAlignment="1">
      <alignment horizontal="center" vertical="top" wrapText="1"/>
    </xf>
    <xf numFmtId="164" fontId="3" fillId="0" borderId="10" xfId="0" applyNumberFormat="1" applyFont="1" applyFill="1" applyBorder="1" applyAlignment="1">
      <alignment horizontal="center" vertical="top" wrapText="1"/>
    </xf>
    <xf numFmtId="164" fontId="3" fillId="0" borderId="9" xfId="0" applyNumberFormat="1" applyFont="1" applyFill="1" applyBorder="1" applyAlignment="1">
      <alignment horizontal="center" vertical="top" wrapText="1"/>
    </xf>
    <xf numFmtId="164" fontId="15" fillId="0" borderId="9" xfId="0" applyNumberFormat="1" applyFont="1" applyFill="1" applyBorder="1" applyAlignment="1">
      <alignment horizontal="center" vertical="top" wrapText="1"/>
    </xf>
    <xf numFmtId="164" fontId="1" fillId="0" borderId="9" xfId="0" applyNumberFormat="1" applyFont="1" applyBorder="1" applyAlignment="1">
      <alignment horizontal="center" vertical="top" wrapText="1"/>
    </xf>
    <xf numFmtId="164" fontId="16" fillId="0" borderId="9" xfId="0" applyNumberFormat="1" applyFont="1" applyBorder="1" applyAlignment="1">
      <alignment horizontal="center" vertical="top" wrapText="1"/>
    </xf>
    <xf numFmtId="0" fontId="12" fillId="0" borderId="11" xfId="1" applyFont="1" applyFill="1" applyBorder="1" applyAlignment="1">
      <alignment vertical="top" wrapText="1"/>
    </xf>
    <xf numFmtId="49" fontId="14" fillId="0" borderId="9" xfId="0" applyNumberFormat="1" applyFont="1" applyFill="1" applyBorder="1" applyAlignment="1">
      <alignment horizontal="center" vertical="top"/>
    </xf>
    <xf numFmtId="164" fontId="17" fillId="0" borderId="9" xfId="0" applyNumberFormat="1" applyFont="1" applyBorder="1" applyAlignment="1">
      <alignment horizontal="center" vertical="top" wrapText="1"/>
    </xf>
    <xf numFmtId="0" fontId="4" fillId="0" borderId="8" xfId="0" applyFont="1" applyFill="1" applyBorder="1" applyAlignment="1">
      <alignment vertical="top" wrapText="1"/>
    </xf>
    <xf numFmtId="0" fontId="18" fillId="0" borderId="0" xfId="0" applyFont="1" applyAlignment="1">
      <alignment vertical="top"/>
    </xf>
    <xf numFmtId="164" fontId="19" fillId="0" borderId="9" xfId="0" applyNumberFormat="1" applyFont="1" applyBorder="1" applyAlignment="1">
      <alignment horizontal="center" vertical="top" wrapText="1"/>
    </xf>
    <xf numFmtId="2" fontId="11" fillId="0" borderId="9" xfId="0" applyNumberFormat="1" applyFont="1" applyFill="1" applyBorder="1" applyAlignment="1">
      <alignment vertical="top" wrapText="1"/>
    </xf>
    <xf numFmtId="2" fontId="11" fillId="0" borderId="9" xfId="0" applyNumberFormat="1" applyFont="1" applyBorder="1" applyAlignment="1">
      <alignment vertical="top" wrapText="1"/>
    </xf>
    <xf numFmtId="164" fontId="3" fillId="0" borderId="9" xfId="0" applyNumberFormat="1" applyFont="1" applyBorder="1" applyAlignment="1">
      <alignment horizontal="center" vertical="top" wrapText="1"/>
    </xf>
    <xf numFmtId="164" fontId="15" fillId="0" borderId="9" xfId="0" applyNumberFormat="1" applyFont="1" applyBorder="1" applyAlignment="1">
      <alignment horizontal="center" vertical="top"/>
    </xf>
    <xf numFmtId="164" fontId="12" fillId="0" borderId="0" xfId="0" applyNumberFormat="1" applyFont="1" applyFill="1" applyAlignment="1">
      <alignment horizontal="center" vertical="top"/>
    </xf>
    <xf numFmtId="164" fontId="20" fillId="0" borderId="9" xfId="0" applyNumberFormat="1" applyFont="1" applyFill="1" applyBorder="1" applyAlignment="1">
      <alignment horizontal="center" vertical="top" wrapText="1"/>
    </xf>
    <xf numFmtId="0" fontId="21" fillId="0" borderId="0" xfId="0" applyFont="1" applyAlignment="1">
      <alignment vertical="top"/>
    </xf>
    <xf numFmtId="164" fontId="1" fillId="0" borderId="9" xfId="0" applyNumberFormat="1" applyFont="1" applyBorder="1" applyAlignment="1">
      <alignment horizontal="center" vertical="top"/>
    </xf>
    <xf numFmtId="164" fontId="17" fillId="0" borderId="9" xfId="0" applyNumberFormat="1" applyFont="1" applyBorder="1" applyAlignment="1">
      <alignment horizontal="center" vertical="top"/>
    </xf>
    <xf numFmtId="164" fontId="20" fillId="0" borderId="9" xfId="0" applyNumberFormat="1" applyFont="1" applyFill="1" applyBorder="1" applyAlignment="1">
      <alignment horizontal="center" vertical="top"/>
    </xf>
    <xf numFmtId="0" fontId="3" fillId="0" borderId="8" xfId="0" applyFont="1" applyBorder="1" applyAlignment="1">
      <alignment vertical="top" wrapText="1"/>
    </xf>
    <xf numFmtId="164" fontId="15" fillId="0" borderId="9" xfId="0" applyNumberFormat="1" applyFont="1" applyBorder="1" applyAlignment="1">
      <alignment horizontal="center" vertical="top" wrapText="1"/>
    </xf>
    <xf numFmtId="0" fontId="10" fillId="0" borderId="8" xfId="0" applyFont="1" applyBorder="1" applyAlignment="1">
      <alignment vertical="top" wrapText="1"/>
    </xf>
    <xf numFmtId="49" fontId="10" fillId="0" borderId="9" xfId="0" applyNumberFormat="1" applyFont="1" applyBorder="1" applyAlignment="1">
      <alignment horizontal="center" vertical="top" wrapText="1"/>
    </xf>
    <xf numFmtId="0" fontId="21" fillId="0" borderId="9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49" fontId="9" fillId="0" borderId="12" xfId="0" applyNumberFormat="1" applyFont="1" applyBorder="1" applyAlignment="1">
      <alignment horizontal="center" vertical="top" wrapText="1"/>
    </xf>
    <xf numFmtId="164" fontId="3" fillId="0" borderId="5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vertical="center"/>
    </xf>
    <xf numFmtId="0" fontId="9" fillId="0" borderId="0" xfId="0" applyFont="1" applyBorder="1" applyAlignment="1">
      <alignment vertical="top" wrapText="1"/>
    </xf>
    <xf numFmtId="49" fontId="4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164" fontId="12" fillId="0" borderId="9" xfId="0" applyNumberFormat="1" applyFont="1" applyBorder="1" applyAlignment="1">
      <alignment horizontal="center" vertical="top" wrapText="1"/>
    </xf>
    <xf numFmtId="2" fontId="14" fillId="0" borderId="9" xfId="0" applyNumberFormat="1" applyFont="1" applyBorder="1" applyAlignment="1">
      <alignment vertical="top" wrapText="1"/>
    </xf>
    <xf numFmtId="2" fontId="22" fillId="0" borderId="9" xfId="0" applyNumberFormat="1" applyFont="1" applyBorder="1" applyAlignment="1">
      <alignment vertical="top" wrapText="1"/>
    </xf>
    <xf numFmtId="0" fontId="22" fillId="0" borderId="9" xfId="0" applyFont="1" applyBorder="1" applyAlignment="1">
      <alignment vertical="top" wrapText="1"/>
    </xf>
    <xf numFmtId="0" fontId="2" fillId="0" borderId="9" xfId="0" applyFont="1" applyBorder="1" applyAlignment="1">
      <alignment vertical="top"/>
    </xf>
    <xf numFmtId="0" fontId="11" fillId="0" borderId="6" xfId="0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0"/>
  <sheetViews>
    <sheetView tabSelected="1" topLeftCell="A2" zoomScale="75" zoomScaleNormal="75" workbookViewId="0">
      <pane xSplit="2" ySplit="3" topLeftCell="D32" activePane="bottomRight" state="frozen"/>
      <selection activeCell="A2" sqref="A2"/>
      <selection pane="topRight" activeCell="C2" sqref="C2"/>
      <selection pane="bottomLeft" activeCell="A5" sqref="A5"/>
      <selection pane="bottomRight" activeCell="P33" sqref="P33"/>
    </sheetView>
  </sheetViews>
  <sheetFormatPr defaultRowHeight="15"/>
  <cols>
    <col min="1" max="1" width="36.625" style="55" customWidth="1"/>
    <col min="2" max="2" width="5.5" style="54" customWidth="1"/>
    <col min="3" max="4" width="12.75" style="2" customWidth="1"/>
    <col min="5" max="5" width="12.75" style="2" hidden="1" customWidth="1"/>
    <col min="6" max="6" width="11.125" style="2" customWidth="1"/>
    <col min="7" max="9" width="12.75" style="2" customWidth="1"/>
    <col min="10" max="10" width="48.5" style="2" customWidth="1"/>
    <col min="11" max="197" width="9" style="2"/>
    <col min="198" max="198" width="57.875" style="2" customWidth="1"/>
    <col min="199" max="199" width="10.625" style="2" customWidth="1"/>
    <col min="200" max="200" width="12.625" style="2" customWidth="1"/>
    <col min="201" max="201" width="13.875" style="2" customWidth="1"/>
    <col min="202" max="453" width="9" style="2"/>
    <col min="454" max="454" width="57.875" style="2" customWidth="1"/>
    <col min="455" max="455" width="10.625" style="2" customWidth="1"/>
    <col min="456" max="456" width="12.625" style="2" customWidth="1"/>
    <col min="457" max="457" width="13.875" style="2" customWidth="1"/>
    <col min="458" max="709" width="9" style="2"/>
    <col min="710" max="710" width="57.875" style="2" customWidth="1"/>
    <col min="711" max="711" width="10.625" style="2" customWidth="1"/>
    <col min="712" max="712" width="12.625" style="2" customWidth="1"/>
    <col min="713" max="713" width="13.875" style="2" customWidth="1"/>
    <col min="714" max="965" width="9" style="2"/>
    <col min="966" max="966" width="57.875" style="2" customWidth="1"/>
    <col min="967" max="967" width="10.625" style="2" customWidth="1"/>
    <col min="968" max="968" width="12.625" style="2" customWidth="1"/>
    <col min="969" max="969" width="13.875" style="2" customWidth="1"/>
    <col min="970" max="1221" width="9" style="2"/>
    <col min="1222" max="1222" width="57.875" style="2" customWidth="1"/>
    <col min="1223" max="1223" width="10.625" style="2" customWidth="1"/>
    <col min="1224" max="1224" width="12.625" style="2" customWidth="1"/>
    <col min="1225" max="1225" width="13.875" style="2" customWidth="1"/>
    <col min="1226" max="1477" width="9" style="2"/>
    <col min="1478" max="1478" width="57.875" style="2" customWidth="1"/>
    <col min="1479" max="1479" width="10.625" style="2" customWidth="1"/>
    <col min="1480" max="1480" width="12.625" style="2" customWidth="1"/>
    <col min="1481" max="1481" width="13.875" style="2" customWidth="1"/>
    <col min="1482" max="1733" width="9" style="2"/>
    <col min="1734" max="1734" width="57.875" style="2" customWidth="1"/>
    <col min="1735" max="1735" width="10.625" style="2" customWidth="1"/>
    <col min="1736" max="1736" width="12.625" style="2" customWidth="1"/>
    <col min="1737" max="1737" width="13.875" style="2" customWidth="1"/>
    <col min="1738" max="1989" width="9" style="2"/>
    <col min="1990" max="1990" width="57.875" style="2" customWidth="1"/>
    <col min="1991" max="1991" width="10.625" style="2" customWidth="1"/>
    <col min="1992" max="1992" width="12.625" style="2" customWidth="1"/>
    <col min="1993" max="1993" width="13.875" style="2" customWidth="1"/>
    <col min="1994" max="2245" width="9" style="2"/>
    <col min="2246" max="2246" width="57.875" style="2" customWidth="1"/>
    <col min="2247" max="2247" width="10.625" style="2" customWidth="1"/>
    <col min="2248" max="2248" width="12.625" style="2" customWidth="1"/>
    <col min="2249" max="2249" width="13.875" style="2" customWidth="1"/>
    <col min="2250" max="2501" width="9" style="2"/>
    <col min="2502" max="2502" width="57.875" style="2" customWidth="1"/>
    <col min="2503" max="2503" width="10.625" style="2" customWidth="1"/>
    <col min="2504" max="2504" width="12.625" style="2" customWidth="1"/>
    <col min="2505" max="2505" width="13.875" style="2" customWidth="1"/>
    <col min="2506" max="2757" width="9" style="2"/>
    <col min="2758" max="2758" width="57.875" style="2" customWidth="1"/>
    <col min="2759" max="2759" width="10.625" style="2" customWidth="1"/>
    <col min="2760" max="2760" width="12.625" style="2" customWidth="1"/>
    <col min="2761" max="2761" width="13.875" style="2" customWidth="1"/>
    <col min="2762" max="3013" width="9" style="2"/>
    <col min="3014" max="3014" width="57.875" style="2" customWidth="1"/>
    <col min="3015" max="3015" width="10.625" style="2" customWidth="1"/>
    <col min="3016" max="3016" width="12.625" style="2" customWidth="1"/>
    <col min="3017" max="3017" width="13.875" style="2" customWidth="1"/>
    <col min="3018" max="3269" width="9" style="2"/>
    <col min="3270" max="3270" width="57.875" style="2" customWidth="1"/>
    <col min="3271" max="3271" width="10.625" style="2" customWidth="1"/>
    <col min="3272" max="3272" width="12.625" style="2" customWidth="1"/>
    <col min="3273" max="3273" width="13.875" style="2" customWidth="1"/>
    <col min="3274" max="3525" width="9" style="2"/>
    <col min="3526" max="3526" width="57.875" style="2" customWidth="1"/>
    <col min="3527" max="3527" width="10.625" style="2" customWidth="1"/>
    <col min="3528" max="3528" width="12.625" style="2" customWidth="1"/>
    <col min="3529" max="3529" width="13.875" style="2" customWidth="1"/>
    <col min="3530" max="3781" width="9" style="2"/>
    <col min="3782" max="3782" width="57.875" style="2" customWidth="1"/>
    <col min="3783" max="3783" width="10.625" style="2" customWidth="1"/>
    <col min="3784" max="3784" width="12.625" style="2" customWidth="1"/>
    <col min="3785" max="3785" width="13.875" style="2" customWidth="1"/>
    <col min="3786" max="4037" width="9" style="2"/>
    <col min="4038" max="4038" width="57.875" style="2" customWidth="1"/>
    <col min="4039" max="4039" width="10.625" style="2" customWidth="1"/>
    <col min="4040" max="4040" width="12.625" style="2" customWidth="1"/>
    <col min="4041" max="4041" width="13.875" style="2" customWidth="1"/>
    <col min="4042" max="4293" width="9" style="2"/>
    <col min="4294" max="4294" width="57.875" style="2" customWidth="1"/>
    <col min="4295" max="4295" width="10.625" style="2" customWidth="1"/>
    <col min="4296" max="4296" width="12.625" style="2" customWidth="1"/>
    <col min="4297" max="4297" width="13.875" style="2" customWidth="1"/>
    <col min="4298" max="4549" width="9" style="2"/>
    <col min="4550" max="4550" width="57.875" style="2" customWidth="1"/>
    <col min="4551" max="4551" width="10.625" style="2" customWidth="1"/>
    <col min="4552" max="4552" width="12.625" style="2" customWidth="1"/>
    <col min="4553" max="4553" width="13.875" style="2" customWidth="1"/>
    <col min="4554" max="4805" width="9" style="2"/>
    <col min="4806" max="4806" width="57.875" style="2" customWidth="1"/>
    <col min="4807" max="4807" width="10.625" style="2" customWidth="1"/>
    <col min="4808" max="4808" width="12.625" style="2" customWidth="1"/>
    <col min="4809" max="4809" width="13.875" style="2" customWidth="1"/>
    <col min="4810" max="5061" width="9" style="2"/>
    <col min="5062" max="5062" width="57.875" style="2" customWidth="1"/>
    <col min="5063" max="5063" width="10.625" style="2" customWidth="1"/>
    <col min="5064" max="5064" width="12.625" style="2" customWidth="1"/>
    <col min="5065" max="5065" width="13.875" style="2" customWidth="1"/>
    <col min="5066" max="5317" width="9" style="2"/>
    <col min="5318" max="5318" width="57.875" style="2" customWidth="1"/>
    <col min="5319" max="5319" width="10.625" style="2" customWidth="1"/>
    <col min="5320" max="5320" width="12.625" style="2" customWidth="1"/>
    <col min="5321" max="5321" width="13.875" style="2" customWidth="1"/>
    <col min="5322" max="5573" width="9" style="2"/>
    <col min="5574" max="5574" width="57.875" style="2" customWidth="1"/>
    <col min="5575" max="5575" width="10.625" style="2" customWidth="1"/>
    <col min="5576" max="5576" width="12.625" style="2" customWidth="1"/>
    <col min="5577" max="5577" width="13.875" style="2" customWidth="1"/>
    <col min="5578" max="5829" width="9" style="2"/>
    <col min="5830" max="5830" width="57.875" style="2" customWidth="1"/>
    <col min="5831" max="5831" width="10.625" style="2" customWidth="1"/>
    <col min="5832" max="5832" width="12.625" style="2" customWidth="1"/>
    <col min="5833" max="5833" width="13.875" style="2" customWidth="1"/>
    <col min="5834" max="6085" width="9" style="2"/>
    <col min="6086" max="6086" width="57.875" style="2" customWidth="1"/>
    <col min="6087" max="6087" width="10.625" style="2" customWidth="1"/>
    <col min="6088" max="6088" width="12.625" style="2" customWidth="1"/>
    <col min="6089" max="6089" width="13.875" style="2" customWidth="1"/>
    <col min="6090" max="6341" width="9" style="2"/>
    <col min="6342" max="6342" width="57.875" style="2" customWidth="1"/>
    <col min="6343" max="6343" width="10.625" style="2" customWidth="1"/>
    <col min="6344" max="6344" width="12.625" style="2" customWidth="1"/>
    <col min="6345" max="6345" width="13.875" style="2" customWidth="1"/>
    <col min="6346" max="6597" width="9" style="2"/>
    <col min="6598" max="6598" width="57.875" style="2" customWidth="1"/>
    <col min="6599" max="6599" width="10.625" style="2" customWidth="1"/>
    <col min="6600" max="6600" width="12.625" style="2" customWidth="1"/>
    <col min="6601" max="6601" width="13.875" style="2" customWidth="1"/>
    <col min="6602" max="6853" width="9" style="2"/>
    <col min="6854" max="6854" width="57.875" style="2" customWidth="1"/>
    <col min="6855" max="6855" width="10.625" style="2" customWidth="1"/>
    <col min="6856" max="6856" width="12.625" style="2" customWidth="1"/>
    <col min="6857" max="6857" width="13.875" style="2" customWidth="1"/>
    <col min="6858" max="7109" width="9" style="2"/>
    <col min="7110" max="7110" width="57.875" style="2" customWidth="1"/>
    <col min="7111" max="7111" width="10.625" style="2" customWidth="1"/>
    <col min="7112" max="7112" width="12.625" style="2" customWidth="1"/>
    <col min="7113" max="7113" width="13.875" style="2" customWidth="1"/>
    <col min="7114" max="7365" width="9" style="2"/>
    <col min="7366" max="7366" width="57.875" style="2" customWidth="1"/>
    <col min="7367" max="7367" width="10.625" style="2" customWidth="1"/>
    <col min="7368" max="7368" width="12.625" style="2" customWidth="1"/>
    <col min="7369" max="7369" width="13.875" style="2" customWidth="1"/>
    <col min="7370" max="7621" width="9" style="2"/>
    <col min="7622" max="7622" width="57.875" style="2" customWidth="1"/>
    <col min="7623" max="7623" width="10.625" style="2" customWidth="1"/>
    <col min="7624" max="7624" width="12.625" style="2" customWidth="1"/>
    <col min="7625" max="7625" width="13.875" style="2" customWidth="1"/>
    <col min="7626" max="7877" width="9" style="2"/>
    <col min="7878" max="7878" width="57.875" style="2" customWidth="1"/>
    <col min="7879" max="7879" width="10.625" style="2" customWidth="1"/>
    <col min="7880" max="7880" width="12.625" style="2" customWidth="1"/>
    <col min="7881" max="7881" width="13.875" style="2" customWidth="1"/>
    <col min="7882" max="8133" width="9" style="2"/>
    <col min="8134" max="8134" width="57.875" style="2" customWidth="1"/>
    <col min="8135" max="8135" width="10.625" style="2" customWidth="1"/>
    <col min="8136" max="8136" width="12.625" style="2" customWidth="1"/>
    <col min="8137" max="8137" width="13.875" style="2" customWidth="1"/>
    <col min="8138" max="8389" width="9" style="2"/>
    <col min="8390" max="8390" width="57.875" style="2" customWidth="1"/>
    <col min="8391" max="8391" width="10.625" style="2" customWidth="1"/>
    <col min="8392" max="8392" width="12.625" style="2" customWidth="1"/>
    <col min="8393" max="8393" width="13.875" style="2" customWidth="1"/>
    <col min="8394" max="8645" width="9" style="2"/>
    <col min="8646" max="8646" width="57.875" style="2" customWidth="1"/>
    <col min="8647" max="8647" width="10.625" style="2" customWidth="1"/>
    <col min="8648" max="8648" width="12.625" style="2" customWidth="1"/>
    <col min="8649" max="8649" width="13.875" style="2" customWidth="1"/>
    <col min="8650" max="8901" width="9" style="2"/>
    <col min="8902" max="8902" width="57.875" style="2" customWidth="1"/>
    <col min="8903" max="8903" width="10.625" style="2" customWidth="1"/>
    <col min="8904" max="8904" width="12.625" style="2" customWidth="1"/>
    <col min="8905" max="8905" width="13.875" style="2" customWidth="1"/>
    <col min="8906" max="9157" width="9" style="2"/>
    <col min="9158" max="9158" width="57.875" style="2" customWidth="1"/>
    <col min="9159" max="9159" width="10.625" style="2" customWidth="1"/>
    <col min="9160" max="9160" width="12.625" style="2" customWidth="1"/>
    <col min="9161" max="9161" width="13.875" style="2" customWidth="1"/>
    <col min="9162" max="9413" width="9" style="2"/>
    <col min="9414" max="9414" width="57.875" style="2" customWidth="1"/>
    <col min="9415" max="9415" width="10.625" style="2" customWidth="1"/>
    <col min="9416" max="9416" width="12.625" style="2" customWidth="1"/>
    <col min="9417" max="9417" width="13.875" style="2" customWidth="1"/>
    <col min="9418" max="9669" width="9" style="2"/>
    <col min="9670" max="9670" width="57.875" style="2" customWidth="1"/>
    <col min="9671" max="9671" width="10.625" style="2" customWidth="1"/>
    <col min="9672" max="9672" width="12.625" style="2" customWidth="1"/>
    <col min="9673" max="9673" width="13.875" style="2" customWidth="1"/>
    <col min="9674" max="9925" width="9" style="2"/>
    <col min="9926" max="9926" width="57.875" style="2" customWidth="1"/>
    <col min="9927" max="9927" width="10.625" style="2" customWidth="1"/>
    <col min="9928" max="9928" width="12.625" style="2" customWidth="1"/>
    <col min="9929" max="9929" width="13.875" style="2" customWidth="1"/>
    <col min="9930" max="10181" width="9" style="2"/>
    <col min="10182" max="10182" width="57.875" style="2" customWidth="1"/>
    <col min="10183" max="10183" width="10.625" style="2" customWidth="1"/>
    <col min="10184" max="10184" width="12.625" style="2" customWidth="1"/>
    <col min="10185" max="10185" width="13.875" style="2" customWidth="1"/>
    <col min="10186" max="10437" width="9" style="2"/>
    <col min="10438" max="10438" width="57.875" style="2" customWidth="1"/>
    <col min="10439" max="10439" width="10.625" style="2" customWidth="1"/>
    <col min="10440" max="10440" width="12.625" style="2" customWidth="1"/>
    <col min="10441" max="10441" width="13.875" style="2" customWidth="1"/>
    <col min="10442" max="10693" width="9" style="2"/>
    <col min="10694" max="10694" width="57.875" style="2" customWidth="1"/>
    <col min="10695" max="10695" width="10.625" style="2" customWidth="1"/>
    <col min="10696" max="10696" width="12.625" style="2" customWidth="1"/>
    <col min="10697" max="10697" width="13.875" style="2" customWidth="1"/>
    <col min="10698" max="10949" width="9" style="2"/>
    <col min="10950" max="10950" width="57.875" style="2" customWidth="1"/>
    <col min="10951" max="10951" width="10.625" style="2" customWidth="1"/>
    <col min="10952" max="10952" width="12.625" style="2" customWidth="1"/>
    <col min="10953" max="10953" width="13.875" style="2" customWidth="1"/>
    <col min="10954" max="11205" width="9" style="2"/>
    <col min="11206" max="11206" width="57.875" style="2" customWidth="1"/>
    <col min="11207" max="11207" width="10.625" style="2" customWidth="1"/>
    <col min="11208" max="11208" width="12.625" style="2" customWidth="1"/>
    <col min="11209" max="11209" width="13.875" style="2" customWidth="1"/>
    <col min="11210" max="11461" width="9" style="2"/>
    <col min="11462" max="11462" width="57.875" style="2" customWidth="1"/>
    <col min="11463" max="11463" width="10.625" style="2" customWidth="1"/>
    <col min="11464" max="11464" width="12.625" style="2" customWidth="1"/>
    <col min="11465" max="11465" width="13.875" style="2" customWidth="1"/>
    <col min="11466" max="11717" width="9" style="2"/>
    <col min="11718" max="11718" width="57.875" style="2" customWidth="1"/>
    <col min="11719" max="11719" width="10.625" style="2" customWidth="1"/>
    <col min="11720" max="11720" width="12.625" style="2" customWidth="1"/>
    <col min="11721" max="11721" width="13.875" style="2" customWidth="1"/>
    <col min="11722" max="11973" width="9" style="2"/>
    <col min="11974" max="11974" width="57.875" style="2" customWidth="1"/>
    <col min="11975" max="11975" width="10.625" style="2" customWidth="1"/>
    <col min="11976" max="11976" width="12.625" style="2" customWidth="1"/>
    <col min="11977" max="11977" width="13.875" style="2" customWidth="1"/>
    <col min="11978" max="12229" width="9" style="2"/>
    <col min="12230" max="12230" width="57.875" style="2" customWidth="1"/>
    <col min="12231" max="12231" width="10.625" style="2" customWidth="1"/>
    <col min="12232" max="12232" width="12.625" style="2" customWidth="1"/>
    <col min="12233" max="12233" width="13.875" style="2" customWidth="1"/>
    <col min="12234" max="12485" width="9" style="2"/>
    <col min="12486" max="12486" width="57.875" style="2" customWidth="1"/>
    <col min="12487" max="12487" width="10.625" style="2" customWidth="1"/>
    <col min="12488" max="12488" width="12.625" style="2" customWidth="1"/>
    <col min="12489" max="12489" width="13.875" style="2" customWidth="1"/>
    <col min="12490" max="12741" width="9" style="2"/>
    <col min="12742" max="12742" width="57.875" style="2" customWidth="1"/>
    <col min="12743" max="12743" width="10.625" style="2" customWidth="1"/>
    <col min="12744" max="12744" width="12.625" style="2" customWidth="1"/>
    <col min="12745" max="12745" width="13.875" style="2" customWidth="1"/>
    <col min="12746" max="12997" width="9" style="2"/>
    <col min="12998" max="12998" width="57.875" style="2" customWidth="1"/>
    <col min="12999" max="12999" width="10.625" style="2" customWidth="1"/>
    <col min="13000" max="13000" width="12.625" style="2" customWidth="1"/>
    <col min="13001" max="13001" width="13.875" style="2" customWidth="1"/>
    <col min="13002" max="13253" width="9" style="2"/>
    <col min="13254" max="13254" width="57.875" style="2" customWidth="1"/>
    <col min="13255" max="13255" width="10.625" style="2" customWidth="1"/>
    <col min="13256" max="13256" width="12.625" style="2" customWidth="1"/>
    <col min="13257" max="13257" width="13.875" style="2" customWidth="1"/>
    <col min="13258" max="13509" width="9" style="2"/>
    <col min="13510" max="13510" width="57.875" style="2" customWidth="1"/>
    <col min="13511" max="13511" width="10.625" style="2" customWidth="1"/>
    <col min="13512" max="13512" width="12.625" style="2" customWidth="1"/>
    <col min="13513" max="13513" width="13.875" style="2" customWidth="1"/>
    <col min="13514" max="13765" width="9" style="2"/>
    <col min="13766" max="13766" width="57.875" style="2" customWidth="1"/>
    <col min="13767" max="13767" width="10.625" style="2" customWidth="1"/>
    <col min="13768" max="13768" width="12.625" style="2" customWidth="1"/>
    <col min="13769" max="13769" width="13.875" style="2" customWidth="1"/>
    <col min="13770" max="14021" width="9" style="2"/>
    <col min="14022" max="14022" width="57.875" style="2" customWidth="1"/>
    <col min="14023" max="14023" width="10.625" style="2" customWidth="1"/>
    <col min="14024" max="14024" width="12.625" style="2" customWidth="1"/>
    <col min="14025" max="14025" width="13.875" style="2" customWidth="1"/>
    <col min="14026" max="14277" width="9" style="2"/>
    <col min="14278" max="14278" width="57.875" style="2" customWidth="1"/>
    <col min="14279" max="14279" width="10.625" style="2" customWidth="1"/>
    <col min="14280" max="14280" width="12.625" style="2" customWidth="1"/>
    <col min="14281" max="14281" width="13.875" style="2" customWidth="1"/>
    <col min="14282" max="14533" width="9" style="2"/>
    <col min="14534" max="14534" width="57.875" style="2" customWidth="1"/>
    <col min="14535" max="14535" width="10.625" style="2" customWidth="1"/>
    <col min="14536" max="14536" width="12.625" style="2" customWidth="1"/>
    <col min="14537" max="14537" width="13.875" style="2" customWidth="1"/>
    <col min="14538" max="14789" width="9" style="2"/>
    <col min="14790" max="14790" width="57.875" style="2" customWidth="1"/>
    <col min="14791" max="14791" width="10.625" style="2" customWidth="1"/>
    <col min="14792" max="14792" width="12.625" style="2" customWidth="1"/>
    <col min="14793" max="14793" width="13.875" style="2" customWidth="1"/>
    <col min="14794" max="15045" width="9" style="2"/>
    <col min="15046" max="15046" width="57.875" style="2" customWidth="1"/>
    <col min="15047" max="15047" width="10.625" style="2" customWidth="1"/>
    <col min="15048" max="15048" width="12.625" style="2" customWidth="1"/>
    <col min="15049" max="15049" width="13.875" style="2" customWidth="1"/>
    <col min="15050" max="15301" width="9" style="2"/>
    <col min="15302" max="15302" width="57.875" style="2" customWidth="1"/>
    <col min="15303" max="15303" width="10.625" style="2" customWidth="1"/>
    <col min="15304" max="15304" width="12.625" style="2" customWidth="1"/>
    <col min="15305" max="15305" width="13.875" style="2" customWidth="1"/>
    <col min="15306" max="15557" width="9" style="2"/>
    <col min="15558" max="15558" width="57.875" style="2" customWidth="1"/>
    <col min="15559" max="15559" width="10.625" style="2" customWidth="1"/>
    <col min="15560" max="15560" width="12.625" style="2" customWidth="1"/>
    <col min="15561" max="15561" width="13.875" style="2" customWidth="1"/>
    <col min="15562" max="15813" width="9" style="2"/>
    <col min="15814" max="15814" width="57.875" style="2" customWidth="1"/>
    <col min="15815" max="15815" width="10.625" style="2" customWidth="1"/>
    <col min="15816" max="15816" width="12.625" style="2" customWidth="1"/>
    <col min="15817" max="15817" width="13.875" style="2" customWidth="1"/>
    <col min="15818" max="16069" width="9" style="2"/>
    <col min="16070" max="16070" width="57.875" style="2" customWidth="1"/>
    <col min="16071" max="16071" width="10.625" style="2" customWidth="1"/>
    <col min="16072" max="16072" width="12.625" style="2" customWidth="1"/>
    <col min="16073" max="16073" width="13.875" style="2" customWidth="1"/>
    <col min="16074" max="16384" width="9" style="2"/>
  </cols>
  <sheetData>
    <row r="1" spans="1:10" ht="15.75">
      <c r="A1" s="64" t="s">
        <v>96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ht="14.25">
      <c r="A2" s="3"/>
      <c r="B2" s="3"/>
    </row>
    <row r="3" spans="1:10" ht="12.75">
      <c r="A3" s="65"/>
      <c r="B3" s="67"/>
      <c r="C3" s="68" t="s">
        <v>99</v>
      </c>
      <c r="D3" s="70" t="s">
        <v>0</v>
      </c>
      <c r="E3" s="71"/>
      <c r="F3" s="71"/>
      <c r="G3" s="71"/>
      <c r="H3" s="72"/>
      <c r="I3" s="68" t="s">
        <v>99</v>
      </c>
      <c r="J3" s="62" t="s">
        <v>1</v>
      </c>
    </row>
    <row r="4" spans="1:10" ht="45">
      <c r="A4" s="66"/>
      <c r="B4" s="67"/>
      <c r="C4" s="69"/>
      <c r="D4" s="4" t="s">
        <v>2</v>
      </c>
      <c r="E4" s="5" t="s">
        <v>94</v>
      </c>
      <c r="F4" s="5" t="s">
        <v>95</v>
      </c>
      <c r="G4" s="6" t="s">
        <v>3</v>
      </c>
      <c r="H4" s="7" t="s">
        <v>4</v>
      </c>
      <c r="I4" s="69"/>
      <c r="J4" s="63"/>
    </row>
    <row r="5" spans="1:10" ht="28.5">
      <c r="A5" s="8" t="s">
        <v>5</v>
      </c>
      <c r="B5" s="9" t="s">
        <v>6</v>
      </c>
      <c r="C5" s="10">
        <v>583606.1</v>
      </c>
      <c r="D5" s="10">
        <f>SUM(D6+D7+D8+D10+D11+D12+D13+D9)</f>
        <v>0</v>
      </c>
      <c r="E5" s="10">
        <f>SUM(E6+E7+E8+E10+E11+E12+E13+E9)</f>
        <v>0</v>
      </c>
      <c r="F5" s="10">
        <f>SUM(F6+F7+F8+F10+F11+F12+F13+F9)</f>
        <v>189.5</v>
      </c>
      <c r="G5" s="10">
        <f>SUM(G6+G7+G8+G10+G11+G12+G13+G9)</f>
        <v>6103.6999999999989</v>
      </c>
      <c r="H5" s="10">
        <f>SUM(H6+H7+H8+H10+H11+H12+H13+H9)</f>
        <v>6293.1999999999989</v>
      </c>
      <c r="I5" s="10">
        <f>C5+H5</f>
        <v>589899.29999999993</v>
      </c>
      <c r="J5" s="11"/>
    </row>
    <row r="6" spans="1:10" ht="65.25" customHeight="1">
      <c r="A6" s="12" t="s">
        <v>7</v>
      </c>
      <c r="B6" s="13" t="s">
        <v>8</v>
      </c>
      <c r="C6" s="14">
        <v>2118.6999999999998</v>
      </c>
      <c r="D6" s="15"/>
      <c r="E6" s="15"/>
      <c r="F6" s="15"/>
      <c r="G6" s="15"/>
      <c r="H6" s="16">
        <f>D6+E6+F6+G6</f>
        <v>0</v>
      </c>
      <c r="I6" s="14">
        <f>C6+H6</f>
        <v>2118.6999999999998</v>
      </c>
      <c r="J6" s="17"/>
    </row>
    <row r="7" spans="1:10" ht="77.25" customHeight="1">
      <c r="A7" s="12" t="s">
        <v>9</v>
      </c>
      <c r="B7" s="13" t="s">
        <v>10</v>
      </c>
      <c r="C7" s="14">
        <v>27868.3</v>
      </c>
      <c r="D7" s="15"/>
      <c r="E7" s="15"/>
      <c r="F7" s="15"/>
      <c r="G7" s="18">
        <v>-299.39999999999998</v>
      </c>
      <c r="H7" s="16">
        <f t="shared" ref="H7:H13" si="0">D7+E7+F7+G7</f>
        <v>-299.39999999999998</v>
      </c>
      <c r="I7" s="14">
        <f t="shared" ref="I7:I21" si="1">C7+H7</f>
        <v>27568.899999999998</v>
      </c>
      <c r="J7" s="17" t="s">
        <v>116</v>
      </c>
    </row>
    <row r="8" spans="1:10" ht="90.75" customHeight="1">
      <c r="A8" s="12" t="s">
        <v>11</v>
      </c>
      <c r="B8" s="13" t="s">
        <v>12</v>
      </c>
      <c r="C8" s="14">
        <v>174027.99999999997</v>
      </c>
      <c r="D8" s="15"/>
      <c r="E8" s="15"/>
      <c r="F8" s="15"/>
      <c r="G8" s="18">
        <f>-120-272-380</f>
        <v>-772</v>
      </c>
      <c r="H8" s="16">
        <f t="shared" si="0"/>
        <v>-772</v>
      </c>
      <c r="I8" s="14">
        <f t="shared" si="1"/>
        <v>173255.99999999997</v>
      </c>
      <c r="J8" s="17" t="s">
        <v>125</v>
      </c>
    </row>
    <row r="9" spans="1:10">
      <c r="A9" s="19" t="s">
        <v>13</v>
      </c>
      <c r="B9" s="20" t="s">
        <v>14</v>
      </c>
      <c r="C9" s="14">
        <v>29.3</v>
      </c>
      <c r="D9" s="15"/>
      <c r="E9" s="15"/>
      <c r="F9" s="15"/>
      <c r="G9" s="18"/>
      <c r="H9" s="16">
        <f t="shared" si="0"/>
        <v>0</v>
      </c>
      <c r="I9" s="14">
        <f t="shared" si="1"/>
        <v>29.3</v>
      </c>
      <c r="J9" s="17"/>
    </row>
    <row r="10" spans="1:10" ht="67.5" customHeight="1">
      <c r="A10" s="12" t="s">
        <v>15</v>
      </c>
      <c r="B10" s="13" t="s">
        <v>16</v>
      </c>
      <c r="C10" s="14">
        <v>42808.9</v>
      </c>
      <c r="D10" s="15"/>
      <c r="E10" s="15"/>
      <c r="F10" s="15"/>
      <c r="G10" s="18"/>
      <c r="H10" s="16">
        <f t="shared" si="0"/>
        <v>0</v>
      </c>
      <c r="I10" s="14">
        <f t="shared" si="1"/>
        <v>42808.9</v>
      </c>
      <c r="J10" s="17"/>
    </row>
    <row r="11" spans="1:10" ht="30">
      <c r="A11" s="12" t="s">
        <v>17</v>
      </c>
      <c r="B11" s="13" t="s">
        <v>18</v>
      </c>
      <c r="C11" s="14">
        <v>7016.4999999999991</v>
      </c>
      <c r="D11" s="15"/>
      <c r="E11" s="15"/>
      <c r="F11" s="15"/>
      <c r="G11" s="18"/>
      <c r="H11" s="16">
        <f t="shared" si="0"/>
        <v>0</v>
      </c>
      <c r="I11" s="14">
        <f t="shared" si="1"/>
        <v>7016.4999999999991</v>
      </c>
      <c r="J11" s="17"/>
    </row>
    <row r="12" spans="1:10">
      <c r="A12" s="12" t="s">
        <v>19</v>
      </c>
      <c r="B12" s="13" t="s">
        <v>20</v>
      </c>
      <c r="C12" s="14">
        <v>2894.1999999999989</v>
      </c>
      <c r="D12" s="15"/>
      <c r="E12" s="15"/>
      <c r="F12" s="15"/>
      <c r="G12" s="18">
        <f>-2894.3-313.6+313.7</f>
        <v>-2894.2000000000003</v>
      </c>
      <c r="H12" s="16">
        <f t="shared" si="0"/>
        <v>-2894.2000000000003</v>
      </c>
      <c r="I12" s="14">
        <f t="shared" si="1"/>
        <v>0</v>
      </c>
      <c r="J12" s="17"/>
    </row>
    <row r="13" spans="1:10" ht="89.25">
      <c r="A13" s="12" t="s">
        <v>21</v>
      </c>
      <c r="B13" s="13" t="s">
        <v>22</v>
      </c>
      <c r="C13" s="14">
        <v>326842.2</v>
      </c>
      <c r="D13" s="15"/>
      <c r="E13" s="15"/>
      <c r="F13" s="15">
        <v>189.5</v>
      </c>
      <c r="G13" s="18">
        <f>10187.1-8.7-47.4-61.6-0.1</f>
        <v>10069.299999999999</v>
      </c>
      <c r="H13" s="16">
        <f t="shared" si="0"/>
        <v>10258.799999999999</v>
      </c>
      <c r="I13" s="14">
        <f t="shared" si="1"/>
        <v>337101</v>
      </c>
      <c r="J13" s="58" t="s">
        <v>119</v>
      </c>
    </row>
    <row r="14" spans="1:10" ht="14.25">
      <c r="A14" s="8" t="s">
        <v>23</v>
      </c>
      <c r="B14" s="21" t="s">
        <v>24</v>
      </c>
      <c r="C14" s="22">
        <v>893.2</v>
      </c>
      <c r="D14" s="23">
        <f>D15</f>
        <v>0</v>
      </c>
      <c r="E14" s="23">
        <f t="shared" ref="E14:H14" si="2">E15</f>
        <v>0</v>
      </c>
      <c r="F14" s="23">
        <f t="shared" si="2"/>
        <v>0</v>
      </c>
      <c r="G14" s="24">
        <f t="shared" si="2"/>
        <v>0</v>
      </c>
      <c r="H14" s="23">
        <f t="shared" si="2"/>
        <v>0</v>
      </c>
      <c r="I14" s="22">
        <f t="shared" si="1"/>
        <v>893.2</v>
      </c>
      <c r="J14" s="17"/>
    </row>
    <row r="15" spans="1:10" ht="15" customHeight="1">
      <c r="A15" s="12" t="s">
        <v>25</v>
      </c>
      <c r="B15" s="13" t="s">
        <v>26</v>
      </c>
      <c r="C15" s="14">
        <v>893.2</v>
      </c>
      <c r="D15" s="15"/>
      <c r="E15" s="15"/>
      <c r="F15" s="15"/>
      <c r="G15" s="18"/>
      <c r="H15" s="16">
        <f>D15+E15+G15+F15</f>
        <v>0</v>
      </c>
      <c r="I15" s="14">
        <f t="shared" si="1"/>
        <v>893.2</v>
      </c>
      <c r="J15" s="17"/>
    </row>
    <row r="16" spans="1:10" ht="42.75" customHeight="1">
      <c r="A16" s="8" t="s">
        <v>27</v>
      </c>
      <c r="B16" s="9" t="s">
        <v>28</v>
      </c>
      <c r="C16" s="22">
        <v>96110.499999999985</v>
      </c>
      <c r="D16" s="25">
        <f t="shared" ref="D16:H16" si="3">D17</f>
        <v>0</v>
      </c>
      <c r="E16" s="25">
        <f t="shared" si="3"/>
        <v>0</v>
      </c>
      <c r="F16" s="25">
        <f t="shared" si="3"/>
        <v>0</v>
      </c>
      <c r="G16" s="26">
        <f t="shared" si="3"/>
        <v>-328.9</v>
      </c>
      <c r="H16" s="25">
        <f t="shared" si="3"/>
        <v>-328.9</v>
      </c>
      <c r="I16" s="22">
        <f t="shared" si="1"/>
        <v>95781.599999999991</v>
      </c>
      <c r="J16" s="17"/>
    </row>
    <row r="17" spans="1:10" ht="65.25" customHeight="1">
      <c r="A17" s="12" t="s">
        <v>29</v>
      </c>
      <c r="B17" s="13" t="s">
        <v>30</v>
      </c>
      <c r="C17" s="14">
        <v>96110.499999999985</v>
      </c>
      <c r="D17" s="15"/>
      <c r="E17" s="15"/>
      <c r="F17" s="15"/>
      <c r="G17" s="18">
        <v>-328.9</v>
      </c>
      <c r="H17" s="16">
        <f>D17+E17+G17+F17</f>
        <v>-328.9</v>
      </c>
      <c r="I17" s="14">
        <f t="shared" si="1"/>
        <v>95781.599999999991</v>
      </c>
      <c r="J17" s="17" t="s">
        <v>107</v>
      </c>
    </row>
    <row r="18" spans="1:10" ht="15.75" customHeight="1">
      <c r="A18" s="8" t="s">
        <v>31</v>
      </c>
      <c r="B18" s="9" t="s">
        <v>32</v>
      </c>
      <c r="C18" s="22">
        <v>876792.7</v>
      </c>
      <c r="D18" s="25">
        <f>D19+D20+D21+D22+D24</f>
        <v>0</v>
      </c>
      <c r="E18" s="25">
        <f>E19+E20+E21+E22+E24</f>
        <v>0</v>
      </c>
      <c r="F18" s="25">
        <f>F19+F20+F21+F22+F24</f>
        <v>11019.6</v>
      </c>
      <c r="G18" s="26">
        <f>G19+G20+G21+G22+G24</f>
        <v>-3679.2999999999997</v>
      </c>
      <c r="H18" s="25">
        <f>H19+H20+H21+H22+H24</f>
        <v>7340.3000000000011</v>
      </c>
      <c r="I18" s="22">
        <f t="shared" si="1"/>
        <v>884133</v>
      </c>
      <c r="J18" s="17"/>
    </row>
    <row r="19" spans="1:10" ht="15.75">
      <c r="A19" s="27" t="s">
        <v>33</v>
      </c>
      <c r="B19" s="28" t="s">
        <v>34</v>
      </c>
      <c r="C19" s="14">
        <v>1856.5</v>
      </c>
      <c r="D19" s="29"/>
      <c r="E19" s="29"/>
      <c r="F19" s="29"/>
      <c r="G19" s="18"/>
      <c r="H19" s="16">
        <f t="shared" ref="H19:H20" si="4">D19+E19+G19+F19</f>
        <v>0</v>
      </c>
      <c r="I19" s="14">
        <f t="shared" si="1"/>
        <v>1856.5</v>
      </c>
      <c r="J19" s="17"/>
    </row>
    <row r="20" spans="1:10" s="31" customFormat="1" ht="85.5" customHeight="1">
      <c r="A20" s="30" t="s">
        <v>35</v>
      </c>
      <c r="B20" s="13" t="s">
        <v>36</v>
      </c>
      <c r="C20" s="14">
        <v>13403.8</v>
      </c>
      <c r="D20" s="15"/>
      <c r="E20" s="15"/>
      <c r="F20" s="15"/>
      <c r="G20" s="18">
        <f xml:space="preserve"> -866.3-1210.1</f>
        <v>-2076.3999999999996</v>
      </c>
      <c r="H20" s="16">
        <f t="shared" si="4"/>
        <v>-2076.3999999999996</v>
      </c>
      <c r="I20" s="14">
        <f t="shared" si="1"/>
        <v>11327.4</v>
      </c>
      <c r="J20" s="17" t="s">
        <v>101</v>
      </c>
    </row>
    <row r="21" spans="1:10" s="31" customFormat="1" ht="111.75" customHeight="1">
      <c r="A21" s="12" t="s">
        <v>37</v>
      </c>
      <c r="B21" s="13" t="s">
        <v>38</v>
      </c>
      <c r="C21" s="14">
        <v>67887.400000000009</v>
      </c>
      <c r="D21" s="15"/>
      <c r="E21" s="16"/>
      <c r="F21" s="15">
        <f>90+8977.2</f>
        <v>9067.2000000000007</v>
      </c>
      <c r="G21" s="18"/>
      <c r="H21" s="16">
        <f>D21+E21+G21+F21</f>
        <v>9067.2000000000007</v>
      </c>
      <c r="I21" s="14">
        <f t="shared" si="1"/>
        <v>76954.600000000006</v>
      </c>
      <c r="J21" s="17" t="s">
        <v>122</v>
      </c>
    </row>
    <row r="22" spans="1:10" s="31" customFormat="1" ht="123.75" customHeight="1">
      <c r="A22" s="12" t="s">
        <v>39</v>
      </c>
      <c r="B22" s="13" t="s">
        <v>40</v>
      </c>
      <c r="C22" s="14">
        <v>719545.10000000009</v>
      </c>
      <c r="D22" s="16"/>
      <c r="E22" s="15"/>
      <c r="F22" s="15">
        <f>104.8+952.4+895.2</f>
        <v>1952.4</v>
      </c>
      <c r="G22" s="18">
        <f>-449.9-29.4</f>
        <v>-479.29999999999995</v>
      </c>
      <c r="H22" s="16">
        <f>D22+E22+G22+F22</f>
        <v>1473.1000000000001</v>
      </c>
      <c r="I22" s="14">
        <f>C22+H22</f>
        <v>721018.20000000007</v>
      </c>
      <c r="J22" s="57" t="s">
        <v>103</v>
      </c>
    </row>
    <row r="23" spans="1:10" s="31" customFormat="1" ht="25.5">
      <c r="A23" s="12"/>
      <c r="B23" s="13"/>
      <c r="C23" s="14"/>
      <c r="D23" s="16"/>
      <c r="E23" s="15"/>
      <c r="F23" s="15"/>
      <c r="G23" s="18"/>
      <c r="H23" s="16"/>
      <c r="I23" s="14"/>
      <c r="J23" s="57" t="s">
        <v>117</v>
      </c>
    </row>
    <row r="24" spans="1:10" s="31" customFormat="1" ht="41.25" customHeight="1">
      <c r="A24" s="12" t="s">
        <v>41</v>
      </c>
      <c r="B24" s="13" t="s">
        <v>42</v>
      </c>
      <c r="C24" s="14">
        <v>74099.899999999994</v>
      </c>
      <c r="D24" s="32"/>
      <c r="E24" s="16"/>
      <c r="F24" s="16"/>
      <c r="G24" s="18">
        <f>-1123.6</f>
        <v>-1123.5999999999999</v>
      </c>
      <c r="H24" s="16">
        <f>D24+E24+G24+F24</f>
        <v>-1123.5999999999999</v>
      </c>
      <c r="I24" s="14">
        <f>C24+H24</f>
        <v>72976.299999999988</v>
      </c>
      <c r="J24" s="17" t="s">
        <v>102</v>
      </c>
    </row>
    <row r="25" spans="1:10" ht="28.5">
      <c r="A25" s="8" t="s">
        <v>43</v>
      </c>
      <c r="B25" s="9" t="s">
        <v>44</v>
      </c>
      <c r="C25" s="22">
        <v>1634475.8</v>
      </c>
      <c r="D25" s="25">
        <f>D26+D28+D30+D31</f>
        <v>434.3</v>
      </c>
      <c r="E25" s="25">
        <f>E26+E28+E30+E31</f>
        <v>0</v>
      </c>
      <c r="F25" s="25">
        <f>F26+F28+F30+F31</f>
        <v>14907.5</v>
      </c>
      <c r="G25" s="26">
        <f>G26+G28+G30+G31</f>
        <v>-6609</v>
      </c>
      <c r="H25" s="25">
        <f>H26+H28+H30+H31</f>
        <v>8732.7999999999993</v>
      </c>
      <c r="I25" s="22">
        <f t="shared" ref="I25:I31" si="5">C25+H25</f>
        <v>1643208.6</v>
      </c>
      <c r="J25" s="17"/>
    </row>
    <row r="26" spans="1:10" ht="63.75">
      <c r="A26" s="12" t="s">
        <v>45</v>
      </c>
      <c r="B26" s="13" t="s">
        <v>46</v>
      </c>
      <c r="C26" s="14">
        <v>1067497.6000000001</v>
      </c>
      <c r="D26" s="15"/>
      <c r="E26" s="15"/>
      <c r="F26" s="15"/>
      <c r="G26" s="18">
        <f>-31.6+4102.3</f>
        <v>4070.7000000000003</v>
      </c>
      <c r="H26" s="16">
        <f t="shared" ref="H26:H31" si="6">D26+E26+G26+F26</f>
        <v>4070.7000000000003</v>
      </c>
      <c r="I26" s="14">
        <f t="shared" si="5"/>
        <v>1071568.3</v>
      </c>
      <c r="J26" s="33" t="s">
        <v>114</v>
      </c>
    </row>
    <row r="27" spans="1:10">
      <c r="A27" s="12"/>
      <c r="B27" s="13"/>
      <c r="C27" s="14"/>
      <c r="D27" s="15"/>
      <c r="E27" s="15"/>
      <c r="F27" s="15"/>
      <c r="G27" s="18"/>
      <c r="H27" s="16"/>
      <c r="I27" s="14"/>
      <c r="J27" s="33"/>
    </row>
    <row r="28" spans="1:10" ht="169.5" customHeight="1">
      <c r="A28" s="12" t="s">
        <v>47</v>
      </c>
      <c r="B28" s="13" t="s">
        <v>48</v>
      </c>
      <c r="C28" s="14">
        <v>53771.799999999996</v>
      </c>
      <c r="D28" s="15">
        <v>434.3</v>
      </c>
      <c r="E28" s="15"/>
      <c r="F28" s="15">
        <f>3908.3+9600+1227.2+160</f>
        <v>14895.5</v>
      </c>
      <c r="G28" s="18">
        <f>-100-67.4+596.8</f>
        <v>429.4</v>
      </c>
      <c r="H28" s="16">
        <f t="shared" si="6"/>
        <v>15759.2</v>
      </c>
      <c r="I28" s="14">
        <f t="shared" si="5"/>
        <v>69531</v>
      </c>
      <c r="J28" s="33" t="s">
        <v>112</v>
      </c>
    </row>
    <row r="29" spans="1:10" ht="112.5" customHeight="1">
      <c r="A29" s="12"/>
      <c r="B29" s="13"/>
      <c r="C29" s="14"/>
      <c r="D29" s="15"/>
      <c r="E29" s="15"/>
      <c r="F29" s="15"/>
      <c r="G29" s="18"/>
      <c r="H29" s="16"/>
      <c r="I29" s="14"/>
      <c r="J29" s="33" t="s">
        <v>105</v>
      </c>
    </row>
    <row r="30" spans="1:10" ht="203.25" customHeight="1">
      <c r="A30" s="12" t="s">
        <v>49</v>
      </c>
      <c r="B30" s="13" t="s">
        <v>50</v>
      </c>
      <c r="C30" s="14">
        <v>410136.4</v>
      </c>
      <c r="D30" s="18"/>
      <c r="E30" s="15"/>
      <c r="F30" s="15">
        <v>12</v>
      </c>
      <c r="G30" s="18">
        <f>-2.4-2700+600+1600</f>
        <v>-502.40000000000009</v>
      </c>
      <c r="H30" s="16">
        <f t="shared" si="6"/>
        <v>-490.40000000000009</v>
      </c>
      <c r="I30" s="14">
        <f t="shared" si="5"/>
        <v>409646</v>
      </c>
      <c r="J30" s="33" t="s">
        <v>106</v>
      </c>
    </row>
    <row r="31" spans="1:10" ht="30">
      <c r="A31" s="12" t="s">
        <v>51</v>
      </c>
      <c r="B31" s="13" t="s">
        <v>52</v>
      </c>
      <c r="C31" s="14">
        <v>103070</v>
      </c>
      <c r="D31" s="15"/>
      <c r="E31" s="15"/>
      <c r="F31" s="15"/>
      <c r="G31" s="18">
        <f>-10266-247.7-93+70.7-70.7</f>
        <v>-10606.7</v>
      </c>
      <c r="H31" s="16">
        <f t="shared" si="6"/>
        <v>-10606.7</v>
      </c>
      <c r="I31" s="14">
        <f t="shared" si="5"/>
        <v>92463.3</v>
      </c>
      <c r="J31" s="17" t="s">
        <v>110</v>
      </c>
    </row>
    <row r="32" spans="1:10" ht="15.75">
      <c r="A32" s="8" t="s">
        <v>53</v>
      </c>
      <c r="B32" s="9" t="s">
        <v>54</v>
      </c>
      <c r="C32" s="22">
        <v>1967838.7</v>
      </c>
      <c r="D32" s="25">
        <f>D33+D34+D37+D38+D35</f>
        <v>39389.1</v>
      </c>
      <c r="E32" s="25">
        <f>E33+E34+E37+E38+E35</f>
        <v>0</v>
      </c>
      <c r="F32" s="25">
        <f>F33+F34+F37+F38+F35</f>
        <v>11886.4</v>
      </c>
      <c r="G32" s="25">
        <f>G33+G34+G37+G38+G35</f>
        <v>-21888.3</v>
      </c>
      <c r="H32" s="25">
        <f>H33+H34+H37+H38+H35</f>
        <v>29387.199999999997</v>
      </c>
      <c r="I32" s="22">
        <f>C32+H32</f>
        <v>1997225.9</v>
      </c>
      <c r="J32" s="17"/>
    </row>
    <row r="33" spans="1:10" ht="174.75" customHeight="1">
      <c r="A33" s="12" t="s">
        <v>55</v>
      </c>
      <c r="B33" s="13" t="s">
        <v>56</v>
      </c>
      <c r="C33" s="14">
        <v>721197.1</v>
      </c>
      <c r="D33" s="15">
        <v>24143.599999999999</v>
      </c>
      <c r="E33" s="15"/>
      <c r="F33" s="15"/>
      <c r="G33" s="18">
        <f>-23018.6-475-171.3+235.2+5849.1-45.9</f>
        <v>-17626.5</v>
      </c>
      <c r="H33" s="16">
        <f>D33+E33+G33+F33</f>
        <v>6517.0999999999985</v>
      </c>
      <c r="I33" s="14">
        <f t="shared" ref="I33:I34" si="7">C33+H33</f>
        <v>727714.2</v>
      </c>
      <c r="J33" s="17" t="s">
        <v>121</v>
      </c>
    </row>
    <row r="34" spans="1:10" ht="138.75" customHeight="1">
      <c r="A34" s="12" t="s">
        <v>57</v>
      </c>
      <c r="B34" s="13" t="s">
        <v>58</v>
      </c>
      <c r="C34" s="14">
        <v>920495.6</v>
      </c>
      <c r="D34" s="15">
        <v>15245.5</v>
      </c>
      <c r="E34" s="15"/>
      <c r="F34" s="15">
        <v>223.6</v>
      </c>
      <c r="G34" s="18">
        <f>-63.7+161.4-400+27.6-4404.1-267.7</f>
        <v>-4946.5</v>
      </c>
      <c r="H34" s="16">
        <f>D34+E34+G34+F34</f>
        <v>10522.6</v>
      </c>
      <c r="I34" s="14">
        <f t="shared" si="7"/>
        <v>931018.2</v>
      </c>
      <c r="J34" s="59" t="s">
        <v>120</v>
      </c>
    </row>
    <row r="35" spans="1:10" ht="94.5" customHeight="1">
      <c r="A35" s="12" t="s">
        <v>97</v>
      </c>
      <c r="B35" s="13" t="s">
        <v>98</v>
      </c>
      <c r="C35" s="14">
        <v>226259</v>
      </c>
      <c r="D35" s="15"/>
      <c r="E35" s="15"/>
      <c r="F35" s="15">
        <f>6061.8+4601+1000</f>
        <v>11662.8</v>
      </c>
      <c r="G35" s="18">
        <f>180.8+680-42-1465.4+0.4+1410.3-74</f>
        <v>690.0999999999998</v>
      </c>
      <c r="H35" s="16">
        <f>D35+E35+G35+F35</f>
        <v>12352.9</v>
      </c>
      <c r="I35" s="14">
        <f>C35+H35</f>
        <v>238611.9</v>
      </c>
      <c r="J35" s="17" t="s">
        <v>100</v>
      </c>
    </row>
    <row r="36" spans="1:10" ht="118.5" customHeight="1">
      <c r="A36" s="12"/>
      <c r="B36" s="13"/>
      <c r="C36" s="14"/>
      <c r="D36" s="15"/>
      <c r="E36" s="15"/>
      <c r="F36" s="15"/>
      <c r="G36" s="18"/>
      <c r="H36" s="16"/>
      <c r="I36" s="14"/>
      <c r="J36" s="17" t="s">
        <v>126</v>
      </c>
    </row>
    <row r="37" spans="1:10" ht="34.5" customHeight="1">
      <c r="A37" s="12" t="s">
        <v>59</v>
      </c>
      <c r="B37" s="13" t="s">
        <v>60</v>
      </c>
      <c r="C37" s="14">
        <v>26549.800000000003</v>
      </c>
      <c r="D37" s="15"/>
      <c r="E37" s="15"/>
      <c r="F37" s="15"/>
      <c r="G37" s="18">
        <f>20.4</f>
        <v>20.399999999999999</v>
      </c>
      <c r="H37" s="16">
        <f>D37+E37+G37+F37</f>
        <v>20.399999999999999</v>
      </c>
      <c r="I37" s="14">
        <f t="shared" ref="I37:I39" si="8">C37+H37</f>
        <v>26570.200000000004</v>
      </c>
      <c r="J37" s="17" t="s">
        <v>108</v>
      </c>
    </row>
    <row r="38" spans="1:10" ht="32.25" customHeight="1">
      <c r="A38" s="12" t="s">
        <v>61</v>
      </c>
      <c r="B38" s="13" t="s">
        <v>62</v>
      </c>
      <c r="C38" s="14">
        <v>73337.200000000012</v>
      </c>
      <c r="D38" s="15"/>
      <c r="E38" s="15"/>
      <c r="F38" s="15"/>
      <c r="G38" s="18">
        <f>-25.8</f>
        <v>-25.8</v>
      </c>
      <c r="H38" s="16">
        <f>D38+E38+G38+F38</f>
        <v>-25.8</v>
      </c>
      <c r="I38" s="14">
        <f t="shared" si="8"/>
        <v>73311.400000000009</v>
      </c>
      <c r="J38" s="34" t="s">
        <v>109</v>
      </c>
    </row>
    <row r="39" spans="1:10" ht="15.75" customHeight="1">
      <c r="A39" s="8" t="s">
        <v>63</v>
      </c>
      <c r="B39" s="9" t="s">
        <v>64</v>
      </c>
      <c r="C39" s="22">
        <v>190630.3</v>
      </c>
      <c r="D39" s="25">
        <f>D40+D41</f>
        <v>0</v>
      </c>
      <c r="E39" s="25">
        <f>E40+E41</f>
        <v>0</v>
      </c>
      <c r="F39" s="25">
        <f>F40+F41</f>
        <v>817.6</v>
      </c>
      <c r="G39" s="26">
        <f>G40+G41</f>
        <v>6092.7</v>
      </c>
      <c r="H39" s="25">
        <f>H40+H41</f>
        <v>6910.3</v>
      </c>
      <c r="I39" s="22">
        <f t="shared" si="8"/>
        <v>197540.59999999998</v>
      </c>
      <c r="J39" s="17"/>
    </row>
    <row r="40" spans="1:10" ht="135.75" customHeight="1">
      <c r="A40" s="12" t="s">
        <v>65</v>
      </c>
      <c r="B40" s="13" t="s">
        <v>66</v>
      </c>
      <c r="C40" s="14">
        <v>147727.19999999998</v>
      </c>
      <c r="D40" s="15"/>
      <c r="E40" s="15"/>
      <c r="F40" s="15">
        <f>59.9+463.2+294.5</f>
        <v>817.6</v>
      </c>
      <c r="G40" s="18">
        <f>7429</f>
        <v>7429</v>
      </c>
      <c r="H40" s="16">
        <f t="shared" ref="H40:H41" si="9">D40+E40+G40+F40</f>
        <v>8246.6</v>
      </c>
      <c r="I40" s="14">
        <f>C40+H40</f>
        <v>155973.79999999999</v>
      </c>
      <c r="J40" s="34" t="s">
        <v>113</v>
      </c>
    </row>
    <row r="41" spans="1:10" ht="30">
      <c r="A41" s="12" t="s">
        <v>67</v>
      </c>
      <c r="B41" s="13" t="s">
        <v>68</v>
      </c>
      <c r="C41" s="14">
        <v>42903.1</v>
      </c>
      <c r="D41" s="15"/>
      <c r="E41" s="15"/>
      <c r="F41" s="15"/>
      <c r="G41" s="18">
        <f>-1410.3+74</f>
        <v>-1336.3</v>
      </c>
      <c r="H41" s="16">
        <f t="shared" si="9"/>
        <v>-1336.3</v>
      </c>
      <c r="I41" s="14">
        <f t="shared" ref="I41:I52" si="10">C41+H41</f>
        <v>41566.799999999996</v>
      </c>
      <c r="J41" s="17" t="s">
        <v>118</v>
      </c>
    </row>
    <row r="42" spans="1:10" ht="14.25">
      <c r="A42" s="8" t="s">
        <v>69</v>
      </c>
      <c r="B42" s="9" t="s">
        <v>70</v>
      </c>
      <c r="C42" s="22">
        <v>221629.6</v>
      </c>
      <c r="D42" s="36">
        <f t="shared" ref="D42:H42" si="11">D43+D44+D45</f>
        <v>742.6</v>
      </c>
      <c r="E42" s="36">
        <f t="shared" si="11"/>
        <v>0</v>
      </c>
      <c r="F42" s="36">
        <f t="shared" si="11"/>
        <v>0</v>
      </c>
      <c r="G42" s="36">
        <f t="shared" si="11"/>
        <v>-88.6</v>
      </c>
      <c r="H42" s="36">
        <f t="shared" si="11"/>
        <v>654</v>
      </c>
      <c r="I42" s="22">
        <f t="shared" si="10"/>
        <v>222283.6</v>
      </c>
      <c r="J42" s="17"/>
    </row>
    <row r="43" spans="1:10">
      <c r="A43" s="12" t="s">
        <v>71</v>
      </c>
      <c r="B43" s="13" t="s">
        <v>72</v>
      </c>
      <c r="C43" s="14">
        <v>8570</v>
      </c>
      <c r="D43" s="15"/>
      <c r="E43" s="15"/>
      <c r="F43" s="15"/>
      <c r="G43" s="18">
        <v>18.8</v>
      </c>
      <c r="H43" s="16">
        <f t="shared" ref="H43" si="12">D43+E43+G43+F43</f>
        <v>18.8</v>
      </c>
      <c r="I43" s="14">
        <f t="shared" si="10"/>
        <v>8588.7999999999993</v>
      </c>
      <c r="J43" s="17" t="s">
        <v>124</v>
      </c>
    </row>
    <row r="44" spans="1:10" ht="75.75" customHeight="1">
      <c r="A44" s="12" t="s">
        <v>73</v>
      </c>
      <c r="B44" s="13" t="s">
        <v>74</v>
      </c>
      <c r="C44" s="14">
        <v>11677.5</v>
      </c>
      <c r="D44" s="37"/>
      <c r="E44" s="29"/>
      <c r="F44" s="29"/>
      <c r="G44" s="38">
        <f>-88.6-18.8</f>
        <v>-107.39999999999999</v>
      </c>
      <c r="H44" s="16">
        <f>D44+E44+G44+F44</f>
        <v>-107.39999999999999</v>
      </c>
      <c r="I44" s="14">
        <f t="shared" si="10"/>
        <v>11570.1</v>
      </c>
      <c r="J44" s="17" t="s">
        <v>123</v>
      </c>
    </row>
    <row r="45" spans="1:10" ht="75" customHeight="1">
      <c r="A45" s="12" t="s">
        <v>75</v>
      </c>
      <c r="B45" s="13" t="s">
        <v>76</v>
      </c>
      <c r="C45" s="14">
        <v>201382.1</v>
      </c>
      <c r="D45" s="15">
        <f>682.5+60.1</f>
        <v>742.6</v>
      </c>
      <c r="E45" s="15"/>
      <c r="F45" s="15"/>
      <c r="G45" s="18"/>
      <c r="H45" s="16">
        <f t="shared" ref="H45" si="13">D45+E45+G45+F45</f>
        <v>742.6</v>
      </c>
      <c r="I45" s="14">
        <f t="shared" si="10"/>
        <v>202124.7</v>
      </c>
      <c r="J45" s="17" t="s">
        <v>115</v>
      </c>
    </row>
    <row r="46" spans="1:10" s="39" customFormat="1" ht="14.25">
      <c r="A46" s="8" t="s">
        <v>77</v>
      </c>
      <c r="B46" s="9" t="s">
        <v>78</v>
      </c>
      <c r="C46" s="22">
        <v>31002.799999999999</v>
      </c>
      <c r="D46" s="23">
        <f>D47+D48</f>
        <v>0</v>
      </c>
      <c r="E46" s="23">
        <f t="shared" ref="E46:G46" si="14">E47+E48</f>
        <v>0</v>
      </c>
      <c r="F46" s="23">
        <f t="shared" si="14"/>
        <v>0</v>
      </c>
      <c r="G46" s="24">
        <f t="shared" si="14"/>
        <v>380</v>
      </c>
      <c r="H46" s="23">
        <f>H47+H48</f>
        <v>380</v>
      </c>
      <c r="I46" s="22">
        <f t="shared" si="10"/>
        <v>31382.799999999999</v>
      </c>
      <c r="J46" s="17"/>
    </row>
    <row r="47" spans="1:10" ht="44.25" customHeight="1">
      <c r="A47" s="12" t="s">
        <v>79</v>
      </c>
      <c r="B47" s="13" t="s">
        <v>80</v>
      </c>
      <c r="C47" s="14">
        <v>19804.3</v>
      </c>
      <c r="D47" s="15"/>
      <c r="E47" s="15"/>
      <c r="F47" s="15"/>
      <c r="G47" s="42">
        <f>380</f>
        <v>380</v>
      </c>
      <c r="H47" s="56">
        <f t="shared" ref="H47:H48" si="15">D47+E47+G47+F47</f>
        <v>380</v>
      </c>
      <c r="I47" s="14">
        <f t="shared" si="10"/>
        <v>20184.3</v>
      </c>
      <c r="J47" s="17" t="s">
        <v>104</v>
      </c>
    </row>
    <row r="48" spans="1:10" ht="40.5" customHeight="1">
      <c r="A48" s="12" t="s">
        <v>81</v>
      </c>
      <c r="B48" s="13" t="s">
        <v>82</v>
      </c>
      <c r="C48" s="14">
        <v>11198.5</v>
      </c>
      <c r="D48" s="40"/>
      <c r="E48" s="40"/>
      <c r="F48" s="41"/>
      <c r="G48" s="42"/>
      <c r="H48" s="16">
        <f t="shared" si="15"/>
        <v>0</v>
      </c>
      <c r="I48" s="14">
        <f t="shared" si="10"/>
        <v>11198.5</v>
      </c>
      <c r="J48" s="60"/>
    </row>
    <row r="49" spans="1:10" s="39" customFormat="1" ht="28.5">
      <c r="A49" s="43" t="s">
        <v>83</v>
      </c>
      <c r="B49" s="21" t="s">
        <v>84</v>
      </c>
      <c r="C49" s="22">
        <v>24982.799999999999</v>
      </c>
      <c r="D49" s="35">
        <f>D51+D50</f>
        <v>0</v>
      </c>
      <c r="E49" s="35">
        <f t="shared" ref="E49:H49" si="16">E51+E50</f>
        <v>0</v>
      </c>
      <c r="F49" s="35">
        <f t="shared" si="16"/>
        <v>0</v>
      </c>
      <c r="G49" s="44">
        <f t="shared" si="16"/>
        <v>0</v>
      </c>
      <c r="H49" s="35">
        <f t="shared" si="16"/>
        <v>0</v>
      </c>
      <c r="I49" s="22">
        <f t="shared" si="10"/>
        <v>24982.799999999999</v>
      </c>
      <c r="J49" s="17"/>
    </row>
    <row r="50" spans="1:10">
      <c r="A50" s="45" t="s">
        <v>85</v>
      </c>
      <c r="B50" s="46" t="s">
        <v>86</v>
      </c>
      <c r="C50" s="14">
        <v>24800.999999999996</v>
      </c>
      <c r="D50" s="15"/>
      <c r="E50" s="15"/>
      <c r="F50" s="15"/>
      <c r="G50" s="18"/>
      <c r="H50" s="16">
        <f t="shared" ref="H50:H51" si="17">D50+E50+G50+F50</f>
        <v>0</v>
      </c>
      <c r="I50" s="14">
        <f t="shared" si="10"/>
        <v>24800.999999999996</v>
      </c>
      <c r="J50" s="17"/>
    </row>
    <row r="51" spans="1:10" ht="15.75">
      <c r="A51" s="45" t="s">
        <v>87</v>
      </c>
      <c r="B51" s="46" t="s">
        <v>88</v>
      </c>
      <c r="C51" s="14">
        <v>181.80000000000109</v>
      </c>
      <c r="D51" s="40"/>
      <c r="E51" s="40"/>
      <c r="F51" s="40"/>
      <c r="G51" s="42"/>
      <c r="H51" s="16">
        <f t="shared" si="17"/>
        <v>0</v>
      </c>
      <c r="I51" s="14">
        <f t="shared" si="10"/>
        <v>181.80000000000109</v>
      </c>
      <c r="J51" s="17"/>
    </row>
    <row r="52" spans="1:10" s="39" customFormat="1" ht="42.75">
      <c r="A52" s="43" t="s">
        <v>89</v>
      </c>
      <c r="B52" s="21" t="s">
        <v>90</v>
      </c>
      <c r="C52" s="22">
        <v>125700</v>
      </c>
      <c r="D52" s="35">
        <f>D53</f>
        <v>0</v>
      </c>
      <c r="E52" s="35">
        <f t="shared" ref="E52:H52" si="18">E53</f>
        <v>0</v>
      </c>
      <c r="F52" s="35">
        <f t="shared" si="18"/>
        <v>0</v>
      </c>
      <c r="G52" s="44">
        <f t="shared" si="18"/>
        <v>-110.1</v>
      </c>
      <c r="H52" s="35">
        <f t="shared" si="18"/>
        <v>-110.1</v>
      </c>
      <c r="I52" s="22">
        <f t="shared" si="10"/>
        <v>125589.9</v>
      </c>
      <c r="J52" s="47"/>
    </row>
    <row r="53" spans="1:10" ht="30">
      <c r="A53" s="30" t="s">
        <v>91</v>
      </c>
      <c r="B53" s="13" t="s">
        <v>92</v>
      </c>
      <c r="C53" s="14">
        <v>125700</v>
      </c>
      <c r="D53" s="15"/>
      <c r="E53" s="15"/>
      <c r="F53" s="15"/>
      <c r="G53" s="18">
        <f>-110-0.1</f>
        <v>-110.1</v>
      </c>
      <c r="H53" s="16">
        <f>D53+E53+G53+F53</f>
        <v>-110.1</v>
      </c>
      <c r="I53" s="14">
        <f>C53+H53</f>
        <v>125589.9</v>
      </c>
      <c r="J53" s="61" t="s">
        <v>111</v>
      </c>
    </row>
    <row r="54" spans="1:10" s="52" customFormat="1" ht="14.25">
      <c r="A54" s="48" t="s">
        <v>93</v>
      </c>
      <c r="B54" s="49"/>
      <c r="C54" s="50">
        <v>5753662.4999999991</v>
      </c>
      <c r="D54" s="50">
        <f t="shared" ref="D54:I54" si="19">D5+D14+D16+D18+D39+D25+D32+D42+D46+D49+D52</f>
        <v>40566</v>
      </c>
      <c r="E54" s="50">
        <f t="shared" si="19"/>
        <v>0</v>
      </c>
      <c r="F54" s="50">
        <f t="shared" si="19"/>
        <v>38820.6</v>
      </c>
      <c r="G54" s="50">
        <f t="shared" si="19"/>
        <v>-20127.799999999996</v>
      </c>
      <c r="H54" s="50">
        <f t="shared" si="19"/>
        <v>59258.799999999996</v>
      </c>
      <c r="I54" s="50">
        <f t="shared" si="19"/>
        <v>5812921.2999999989</v>
      </c>
      <c r="J54" s="51"/>
    </row>
    <row r="55" spans="1:10">
      <c r="A55" s="53"/>
    </row>
    <row r="56" spans="1:10">
      <c r="C56" s="1"/>
      <c r="D56" s="1"/>
      <c r="E56" s="1"/>
      <c r="F56" s="1"/>
      <c r="G56" s="1"/>
      <c r="H56" s="1"/>
      <c r="I56" s="1"/>
    </row>
    <row r="58" spans="1:10">
      <c r="C58" s="1"/>
      <c r="D58" s="1"/>
      <c r="E58" s="1"/>
      <c r="F58" s="1"/>
      <c r="G58" s="1"/>
      <c r="H58" s="1"/>
      <c r="I58" s="1"/>
    </row>
    <row r="59" spans="1:10">
      <c r="C59" s="1"/>
      <c r="D59" s="1"/>
      <c r="E59" s="1"/>
      <c r="F59" s="1"/>
      <c r="G59" s="1"/>
      <c r="H59" s="1"/>
      <c r="I59" s="1"/>
    </row>
    <row r="60" spans="1:10">
      <c r="C60" s="1"/>
      <c r="D60" s="1"/>
      <c r="E60" s="1"/>
      <c r="F60" s="1"/>
      <c r="G60" s="1"/>
      <c r="H60" s="1"/>
      <c r="I60" s="1"/>
    </row>
  </sheetData>
  <mergeCells count="7">
    <mergeCell ref="J3:J4"/>
    <mergeCell ref="A1:J1"/>
    <mergeCell ref="A3:A4"/>
    <mergeCell ref="B3:B4"/>
    <mergeCell ref="C3:C4"/>
    <mergeCell ref="D3:H3"/>
    <mergeCell ref="I3:I4"/>
  </mergeCells>
  <pageMargins left="0.23622047244094491" right="0.11811023622047245" top="0.62992125984251968" bottom="0.23622047244094491" header="0.31496062992125984" footer="0.31496062992125984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Zaharevich</cp:lastModifiedBy>
  <cp:lastPrinted>2017-12-13T01:26:44Z</cp:lastPrinted>
  <dcterms:created xsi:type="dcterms:W3CDTF">2017-02-16T02:29:42Z</dcterms:created>
  <dcterms:modified xsi:type="dcterms:W3CDTF">2017-12-13T01:29:20Z</dcterms:modified>
</cp:coreProperties>
</file>