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90" windowWidth="19140" windowHeight="983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7" i="1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<sst xmlns="http://schemas.openxmlformats.org/spreadsheetml/2006/main" count="46" uniqueCount="38">
  <si>
    <t>Отчет № 9. 27.09.2024 14:24:12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</si>
  <si>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</si>
  <si>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Благовещенской городской Думы восьмого созыва</t>
  </si>
  <si>
    <t>Территориальная избирательная комиссия города Благовещенск</t>
  </si>
  <si>
    <t>По состоянию на 27.09.2024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</si>
  <si>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</si>
  <si>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</si>
  <si>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</si>
  <si>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</si>
  <si>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</si>
  <si>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</si>
  <si>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</si>
  <si>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</si>
  <si>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</si>
  <si>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</si>
  <si>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</si>
  <si>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</si>
  <si>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</si>
  <si>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1.1.2.4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</si>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</sst>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Y48"/>
  <sheetViews>
    <sheetView tabSelected="1" topLeftCell="A7" workbookViewId="0">
      <selection activeCell="D9" sqref="D9"/>
    </sheetView>
  </sheetViews>
  <sheetFormatPr defaultRowHeight="14.5"/>
  <cols>
    <col min="1" max="1" width="7.81640625" customWidth="1"/>
    <col min="2" max="2" width="13.08984375" customWidth="1"/>
    <col min="3" max="3" width="4.453125" customWidth="1"/>
    <col min="4" max="4" width="13.08984375" customWidth="1"/>
    <col min="5" max="5" width="8.08984375" bestFit="1" customWidth="1"/>
    <col min="6" max="9" width="9" bestFit="1" customWidth="1"/>
    <col min="10" max="10" width="4" bestFit="1" customWidth="1"/>
    <col min="11" max="12" width="9" bestFit="1" customWidth="1"/>
    <col min="13" max="13" width="5.453125" bestFit="1" customWidth="1"/>
    <col min="14" max="17" width="9" bestFit="1" customWidth="1"/>
    <col min="18" max="19" width="8.08984375" bestFit="1" customWidth="1"/>
    <col min="20" max="20" width="9" bestFit="1" customWidth="1"/>
    <col min="21" max="21" width="8.08984375" bestFit="1" customWidth="1"/>
    <col min="22" max="32" width="9" bestFit="1" customWidth="1"/>
    <col min="33" max="33" width="8.08984375" bestFit="1" customWidth="1"/>
    <col min="34" max="37" width="9" bestFit="1" customWidth="1"/>
    <col min="38" max="38" width="4" bestFit="1" customWidth="1"/>
    <col min="39" max="42" width="9" bestFit="1" customWidth="1"/>
    <col min="43" max="43" width="4" bestFit="1" customWidth="1"/>
    <col min="44" max="46" width="9" bestFit="1" customWidth="1"/>
    <col min="47" max="47" width="4" bestFit="1" customWidth="1"/>
    <col min="48" max="50" width="9" bestFit="1" customWidth="1"/>
    <col min="51" max="51" width="4" bestFit="1" customWidth="1"/>
    <col min="52" max="56" width="9" bestFit="1" customWidth="1"/>
    <col min="57" max="57" width="4" bestFit="1" customWidth="1"/>
    <col min="58" max="58" width="9" bestFit="1" customWidth="1"/>
    <col min="59" max="59" width="5.453125" bestFit="1" customWidth="1"/>
    <col min="60" max="64" width="9" bestFit="1" customWidth="1"/>
    <col min="65" max="65" width="7.1796875" bestFit="1" customWidth="1"/>
    <col min="66" max="66" width="5.453125" bestFit="1" customWidth="1"/>
    <col min="67" max="70" width="9" bestFit="1" customWidth="1"/>
    <col min="71" max="71" width="4" bestFit="1" customWidth="1"/>
    <col min="72" max="72" width="9" bestFit="1" customWidth="1"/>
    <col min="73" max="73" width="4" bestFit="1" customWidth="1"/>
    <col min="74" max="74" width="5.453125" bestFit="1" customWidth="1"/>
    <col min="75" max="75" width="9" bestFit="1" customWidth="1"/>
    <col min="76" max="76" width="25.453125" bestFit="1" customWidth="1"/>
    <col min="77" max="77" width="8.7265625" customWidth="1"/>
  </cols>
  <sheetData>
    <row r="1" spans="1:77" ht="14.5" customHeight="1">
      <c r="BX1" s="1" t="s">
        <v>0</v>
      </c>
    </row>
    <row r="2" spans="1:77" ht="12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7" ht="15.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1:77" ht="15.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7">
      <c r="BX5" s="4" t="s">
        <v>4</v>
      </c>
    </row>
    <row r="6" spans="1:77">
      <c r="BX6" s="4" t="s">
        <v>5</v>
      </c>
    </row>
    <row r="7" spans="1:77" ht="145.5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всем избирательным объединениям, кандидатам"</f>
        <v>Итого по всем избирательным объединениям, кандидатам</v>
      </c>
      <c r="E7" s="9" t="str">
        <f>"Буторина Полина Ивановна"</f>
        <v>Буторина Полина Ивановна</v>
      </c>
      <c r="F7" s="9" t="str">
        <f>"Сопин Сергей Николаевич"</f>
        <v>Сопин Сергей Николаевич</v>
      </c>
      <c r="G7" s="9" t="str">
        <f>"Избирательный округ (Первый (№ 1)), всего"</f>
        <v>Избирательный округ (Первый (№ 1)), всего</v>
      </c>
      <c r="H7" s="9" t="str">
        <f>"Кочетов Антон Валерьевич"</f>
        <v>Кочетов Антон Валерьевич</v>
      </c>
      <c r="I7" s="9" t="str">
        <f>"Избирательный округ (Третий (№ 3)), всего"</f>
        <v>Избирательный округ (Третий (№ 3)), всего</v>
      </c>
      <c r="J7" s="9" t="str">
        <f>"Гайдай Артем Викторович"</f>
        <v>Гайдай Артем Викторович</v>
      </c>
      <c r="K7" s="9" t="str">
        <f>"Провоторов Денис Сергеевич"</f>
        <v>Провоторов Денис Сергеевич</v>
      </c>
      <c r="L7" s="9" t="str">
        <f>"Избирательный округ (Четвертый (№ 4)), всего"</f>
        <v>Избирательный округ (Четвертый (№ 4)), всего</v>
      </c>
      <c r="M7" s="9" t="str">
        <f>"Гавриленко Елена Владимировна"</f>
        <v>Гавриленко Елена Владимировна</v>
      </c>
      <c r="N7" s="9" t="str">
        <f>"Салварян Артем Валерович"</f>
        <v>Салварян Артем Валерович</v>
      </c>
      <c r="O7" s="9" t="str">
        <f>"Избирательный округ (Пятый (№ 5)), всего"</f>
        <v>Избирательный округ (Пятый (№ 5)), всего</v>
      </c>
      <c r="P7" s="9" t="str">
        <f>"Косогор Павел Петрович"</f>
        <v>Косогор Павел Петрович</v>
      </c>
      <c r="Q7" s="9" t="str">
        <f>"Избирательный округ (Шестой (№ 6)), всего"</f>
        <v>Избирательный округ (Шестой (№ 6)), всего</v>
      </c>
      <c r="R7" s="9" t="str">
        <f>"Голота Николай Николаевич"</f>
        <v>Голота Николай Николаевич</v>
      </c>
      <c r="S7" s="9" t="str">
        <f>"Избирательный округ (Седьмой (№ 7)), всего"</f>
        <v>Избирательный округ (Седьмой (№ 7)), всего</v>
      </c>
      <c r="T7" s="9" t="str">
        <f>"Величко Дмитрий Николаевич"</f>
        <v>Величко Дмитрий Николаевич</v>
      </c>
      <c r="U7" s="9" t="str">
        <f>"Дорожкин Дмитрий Александрович"</f>
        <v>Дорожкин Дмитрий Александрович</v>
      </c>
      <c r="V7" s="9" t="str">
        <f>"Избирательный округ (Восьмой (№ 8)), всего"</f>
        <v>Избирательный округ (Восьмой (№ 8)), всего</v>
      </c>
      <c r="W7" s="9" t="str">
        <f>"Макаров Максим Николаевич"</f>
        <v>Макаров Максим Николаевич</v>
      </c>
      <c r="X7" s="9" t="str">
        <f>"Избирательный округ (Девятый (№ 9)), всего"</f>
        <v>Избирательный округ (Девятый (№ 9)), всего</v>
      </c>
      <c r="Y7" s="9" t="str">
        <f>"Гумиров Денис Владимирович"</f>
        <v>Гумиров Денис Владимирович</v>
      </c>
      <c r="Z7" s="9" t="str">
        <f>"Коваль Сергей Викторович"</f>
        <v>Коваль Сергей Викторович</v>
      </c>
      <c r="AA7" s="9" t="str">
        <f>"Избирательный округ (Одиннадцатый (№ 11)), всего"</f>
        <v>Избирательный округ (Одиннадцатый (№ 11)), всего</v>
      </c>
      <c r="AB7" s="9" t="str">
        <f>"Сокольников Владимир Георгиевич"</f>
        <v>Сокольников Владимир Георгиевич</v>
      </c>
      <c r="AC7" s="9" t="str">
        <f>"Избирательный округ (Двенадцатый (№ 12)), всего"</f>
        <v>Избирательный округ (Двенадцатый (№ 12)), всего</v>
      </c>
      <c r="AD7" s="9" t="str">
        <f>"Удод Александр Викторович"</f>
        <v>Удод Александр Викторович</v>
      </c>
      <c r="AE7" s="9" t="str">
        <f>"Избирательный округ (Тринадцатый (№ 13)), всего"</f>
        <v>Избирательный округ (Тринадцатый (№ 13)), всего</v>
      </c>
      <c r="AF7" s="9" t="str">
        <f>"Агарков Александр Александрович"</f>
        <v>Агарков Александр Александрович</v>
      </c>
      <c r="AG7" s="9" t="str">
        <f>"Есаулков Сергей Викторович"</f>
        <v>Есаулков Сергей Викторович</v>
      </c>
      <c r="AH7" s="9" t="str">
        <f>"Избирательный округ (Четырнадцатый (№ 14)), всего"</f>
        <v>Избирательный округ (Четырнадцатый (№ 14)), всего</v>
      </c>
      <c r="AI7" s="9" t="str">
        <f>"Евглевская Елена Игоревна"</f>
        <v>Евглевская Елена Игоревна</v>
      </c>
      <c r="AJ7" s="9" t="str">
        <f>"Избирательный округ (Пятнадцатый (№ 15)), всего"</f>
        <v>Избирательный округ (Пятнадцатый (№ 15)), всего</v>
      </c>
      <c r="AK7" s="9" t="str">
        <f>"Завалишин Константин Николаевич"</f>
        <v>Завалишин Константин Николаевич</v>
      </c>
      <c r="AL7" s="9" t="str">
        <f>"Родионова Елена Олеговна"</f>
        <v>Родионова Елена Олеговна</v>
      </c>
      <c r="AM7" s="9" t="str">
        <f>"Шедько Максим Сергеевич"</f>
        <v>Шедько Максим Сергеевич</v>
      </c>
      <c r="AN7" s="9" t="str">
        <f>"Избирательный округ (Шестнадцатый (№ 16)), всего"</f>
        <v>Избирательный округ (Шестнадцатый (№ 16)), всего</v>
      </c>
      <c r="AO7" s="9" t="str">
        <f>"Оганнисян Рафик Меружанович"</f>
        <v>Оганнисян Рафик Меружанович</v>
      </c>
      <c r="AP7" s="9" t="str">
        <f>"Избирательный округ (Семнадцатый (№ 17)), всего"</f>
        <v>Избирательный округ (Семнадцатый (№ 17)), всего</v>
      </c>
      <c r="AQ7" s="9" t="str">
        <f>"Чупин Денис Олегович"</f>
        <v>Чупин Денис Олегович</v>
      </c>
      <c r="AR7" s="9" t="str">
        <f>"Якименко Михаил Александрович"</f>
        <v>Якименко Михаил Александрович</v>
      </c>
      <c r="AS7" s="9" t="str">
        <f>"Избирательный округ (Девятнадцатый (№ 19)), всего"</f>
        <v>Избирательный округ (Девятнадцатый (№ 19)), всего</v>
      </c>
      <c r="AT7" s="9" t="str">
        <f>"Баженов Максим Валерьевич"</f>
        <v>Баженов Максим Валерьевич</v>
      </c>
      <c r="AU7" s="9" t="str">
        <f>"Сотников Вадим Романович"</f>
        <v>Сотников Вадим Романович</v>
      </c>
      <c r="AV7" s="9" t="str">
        <f>"Избирательный округ (Двадцатый (№ 20)), всего"</f>
        <v>Избирательный округ (Двадцатый (№ 20)), всего</v>
      </c>
      <c r="AW7" s="9" t="str">
        <f>"Астафьев Алексей Владимирович"</f>
        <v>Астафьев Алексей Владимирович</v>
      </c>
      <c r="AX7" s="9" t="str">
        <f>"Избирательный округ (Двадцать первый (№ 21)), всего"</f>
        <v>Избирательный округ (Двадцать первый (№ 21)), всего</v>
      </c>
      <c r="AY7" s="9" t="str">
        <f>"Бородина Юлия Павловна"</f>
        <v>Бородина Юлия Павловна</v>
      </c>
      <c r="AZ7" s="9" t="str">
        <f>"Ершов Вячеслав Вячеславович"</f>
        <v>Ершов Вячеслав Вячеславович</v>
      </c>
      <c r="BA7" s="9" t="str">
        <f>"Избирательный округ (Двадцать второй (№ 22)), всего"</f>
        <v>Избирательный округ (Двадцать второй (№ 22)), всего</v>
      </c>
      <c r="BB7" s="9" t="str">
        <f>"Кононыхин Евгений Константинович"</f>
        <v>Кононыхин Евгений Константинович</v>
      </c>
      <c r="BC7" s="9" t="str">
        <f>"Избирательный округ (Двадцать третий (№ 23)), всего"</f>
        <v>Избирательный округ (Двадцать третий (№ 23)), всего</v>
      </c>
      <c r="BD7" s="9" t="str">
        <f>"Намаконова Екатерина Алексеевна"</f>
        <v>Намаконова Екатерина Алексеевна</v>
      </c>
      <c r="BE7" s="9" t="str">
        <f>"Черныш Борис Васильевич"</f>
        <v>Черныш Борис Васильевич</v>
      </c>
      <c r="BF7" s="9" t="str">
        <f>"Избирательный округ (Двадцать четвертый (№ 24)), всего"</f>
        <v>Избирательный округ (Двадцать четвертый (№ 24)), всего</v>
      </c>
      <c r="BG7" s="9" t="str">
        <f>"Кочелаевская Ирина Викторовна"</f>
        <v>Кочелаевская Ирина Викторовна</v>
      </c>
      <c r="BH7" s="9" t="str">
        <f>"Попов Степан Вячеславович"</f>
        <v>Попов Степан Вячеславович</v>
      </c>
      <c r="BI7" s="9" t="str">
        <f>"Избирательный округ (Двадцать пятый (№ 25)), всего"</f>
        <v>Избирательный округ (Двадцать пятый (№ 25)), всего</v>
      </c>
      <c r="BJ7" s="9" t="str">
        <f>"Зотов Михаил Вячеславович"</f>
        <v>Зотов Михаил Вячеславович</v>
      </c>
      <c r="BK7" s="9" t="str">
        <f>"Щедрин Максим Андреевич"</f>
        <v>Щедрин Максим Андреевич</v>
      </c>
      <c r="BL7" s="9" t="str">
        <f>"Избирательный округ (Двадцать шестой (№ 26)), всего"</f>
        <v>Избирательный округ (Двадцать шестой (№ 26)), всего</v>
      </c>
      <c r="BM7" s="9" t="str">
        <f>"Лизандер Мария Ивановна"</f>
        <v>Лизандер Мария Ивановна</v>
      </c>
      <c r="BN7" s="9" t="str">
        <f>"Очкалов Валерий Александрович"</f>
        <v>Очкалов Валерий Александрович</v>
      </c>
      <c r="BO7" s="9" t="str">
        <f>"Чеглаков Игорь Александрович"</f>
        <v>Чеглаков Игорь Александрович</v>
      </c>
      <c r="BP7" s="9" t="str">
        <f>"Избирательный округ (Двадцать седьмой (№ 27)), всего"</f>
        <v>Избирательный округ (Двадцать седьмой (№ 27)), всего</v>
      </c>
      <c r="BQ7" s="9" t="str">
        <f>"Зинков Николай Павлович"</f>
        <v>Зинков Николай Павлович</v>
      </c>
      <c r="BR7" s="9" t="str">
        <f>"Пелин Виталий Викторович"</f>
        <v>Пелин Виталий Викторович</v>
      </c>
      <c r="BS7" s="9" t="str">
        <f>"Чуян Илья Александрович"</f>
        <v>Чуян Илья Александрович</v>
      </c>
      <c r="BT7" s="9" t="str">
        <f>"Избирательный округ (Двадцать восьмой (№ 28)), всего"</f>
        <v>Избирательный округ (Двадцать восьмой (№ 28)), всего</v>
      </c>
      <c r="BU7" s="9" t="str">
        <f>"Шалимов Борис Валерьевич"</f>
        <v>Шалимов Борис Валерьевич</v>
      </c>
      <c r="BV7" s="9" t="str">
        <f>"Избирательный округ (Двадцать девятый (№ 29)), всего"</f>
        <v>Избирательный округ (Двадцать девятый (№ 29)), всего</v>
      </c>
      <c r="BW7" s="9" t="str">
        <f>"Мальцев Аркадий Викторович"</f>
        <v>Мальцев Аркадий Викторович</v>
      </c>
      <c r="BX7" s="9" t="str">
        <f>"Избирательный округ (Тридцатый (№ 30)), всего"</f>
        <v>Избирательный округ (Тридцатый (№ 30)), всего</v>
      </c>
    </row>
    <row r="8" spans="1:77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  <c r="AR8" s="6">
        <v>44</v>
      </c>
      <c r="AS8" s="6">
        <v>45</v>
      </c>
      <c r="AT8" s="6">
        <v>46</v>
      </c>
      <c r="AU8" s="6">
        <v>47</v>
      </c>
      <c r="AV8" s="6">
        <v>48</v>
      </c>
      <c r="AW8" s="6">
        <v>49</v>
      </c>
      <c r="AX8" s="6">
        <v>50</v>
      </c>
      <c r="AY8" s="6">
        <v>51</v>
      </c>
      <c r="AZ8" s="6">
        <v>52</v>
      </c>
      <c r="BA8" s="6">
        <v>53</v>
      </c>
      <c r="BB8" s="6">
        <v>54</v>
      </c>
      <c r="BC8" s="6">
        <v>55</v>
      </c>
      <c r="BD8" s="6">
        <v>56</v>
      </c>
      <c r="BE8" s="6">
        <v>57</v>
      </c>
      <c r="BF8" s="6">
        <v>58</v>
      </c>
      <c r="BG8" s="6">
        <v>59</v>
      </c>
      <c r="BH8" s="6">
        <v>60</v>
      </c>
      <c r="BI8" s="6">
        <v>61</v>
      </c>
      <c r="BJ8" s="6">
        <v>62</v>
      </c>
      <c r="BK8" s="6">
        <v>63</v>
      </c>
      <c r="BL8" s="6">
        <v>64</v>
      </c>
      <c r="BM8" s="6">
        <v>65</v>
      </c>
      <c r="BN8" s="6">
        <v>66</v>
      </c>
      <c r="BO8" s="6">
        <v>67</v>
      </c>
      <c r="BP8" s="6">
        <v>68</v>
      </c>
      <c r="BQ8" s="6">
        <v>69</v>
      </c>
      <c r="BR8" s="6">
        <v>70</v>
      </c>
      <c r="BS8" s="6">
        <v>71</v>
      </c>
      <c r="BT8" s="6">
        <v>72</v>
      </c>
      <c r="BU8" s="6">
        <v>73</v>
      </c>
      <c r="BV8" s="6">
        <v>74</v>
      </c>
      <c r="BW8" s="6">
        <v>75</v>
      </c>
      <c r="BX8" s="6">
        <v>76</v>
      </c>
      <c r="BY8" s="7"/>
    </row>
    <row r="9" spans="1:77" ht="91">
      <c r="A9" s="12" t="s">
        <v>6</v>
      </c>
      <c r="B9" s="13" t="str">
        <f>"5 Остаток средств фонда на дату сдачи отчета (заверяется банковской справкой)"</f>
        <v>5 Остаток средств фонда на дату сдачи отчета (заверяется банковской справкой)</v>
      </c>
      <c r="C9" s="14">
        <v>310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0"/>
    </row>
    <row r="10" spans="1:77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0"/>
    </row>
    <row r="11" spans="1:77" ht="72.5" customHeight="1">
      <c r="A11" s="12" t="s">
        <v>8</v>
      </c>
      <c r="B11" s="13" t="str">
        <f>"1 Поступило средств в избирательный фонд, всего"</f>
        <v>1 Поступило средств в избирательный фонд, всего</v>
      </c>
      <c r="C11" s="14">
        <v>10</v>
      </c>
      <c r="D11" s="15">
        <v>9986905.2599999998</v>
      </c>
      <c r="E11" s="15">
        <v>44800</v>
      </c>
      <c r="F11" s="15">
        <v>390932.56</v>
      </c>
      <c r="G11" s="15">
        <v>435732.56</v>
      </c>
      <c r="H11" s="15">
        <v>390932.31</v>
      </c>
      <c r="I11" s="15">
        <v>390932.31</v>
      </c>
      <c r="J11" s="15">
        <v>0</v>
      </c>
      <c r="K11" s="15">
        <v>127907.31</v>
      </c>
      <c r="L11" s="15">
        <v>127907.31</v>
      </c>
      <c r="M11" s="15">
        <v>0</v>
      </c>
      <c r="N11" s="15">
        <v>665105.24</v>
      </c>
      <c r="O11" s="15">
        <v>665105.24</v>
      </c>
      <c r="P11" s="15">
        <v>100000</v>
      </c>
      <c r="Q11" s="15">
        <v>100000</v>
      </c>
      <c r="R11" s="15">
        <v>62940</v>
      </c>
      <c r="S11" s="15">
        <v>62940</v>
      </c>
      <c r="T11" s="15">
        <v>400932.31</v>
      </c>
      <c r="U11" s="15">
        <v>66500</v>
      </c>
      <c r="V11" s="15">
        <v>467432.31</v>
      </c>
      <c r="W11" s="15">
        <v>440541.51</v>
      </c>
      <c r="X11" s="15">
        <v>440541.51</v>
      </c>
      <c r="Y11" s="15">
        <v>397682.56</v>
      </c>
      <c r="Z11" s="15">
        <v>100000</v>
      </c>
      <c r="AA11" s="15">
        <v>497682.56</v>
      </c>
      <c r="AB11" s="15">
        <v>557536</v>
      </c>
      <c r="AC11" s="15">
        <v>557536</v>
      </c>
      <c r="AD11" s="15">
        <v>390932.56</v>
      </c>
      <c r="AE11" s="15">
        <v>390932.56</v>
      </c>
      <c r="AF11" s="15">
        <v>397682.56</v>
      </c>
      <c r="AG11" s="15">
        <v>74262</v>
      </c>
      <c r="AH11" s="15">
        <v>471944.56</v>
      </c>
      <c r="AI11" s="15">
        <v>390932.31</v>
      </c>
      <c r="AJ11" s="15">
        <v>390932.31</v>
      </c>
      <c r="AK11" s="15">
        <v>397682.31</v>
      </c>
      <c r="AL11" s="15">
        <v>0</v>
      </c>
      <c r="AM11" s="15">
        <v>100000</v>
      </c>
      <c r="AN11" s="15">
        <v>497682.31</v>
      </c>
      <c r="AO11" s="15">
        <v>397682.56</v>
      </c>
      <c r="AP11" s="15">
        <v>397682.56</v>
      </c>
      <c r="AQ11" s="15">
        <v>0</v>
      </c>
      <c r="AR11" s="15">
        <v>397682.31</v>
      </c>
      <c r="AS11" s="15">
        <v>397682.31</v>
      </c>
      <c r="AT11" s="15">
        <v>127907.56</v>
      </c>
      <c r="AU11" s="15">
        <v>0</v>
      </c>
      <c r="AV11" s="15">
        <v>127907.56</v>
      </c>
      <c r="AW11" s="15">
        <v>397682.31</v>
      </c>
      <c r="AX11" s="15">
        <v>397682.31</v>
      </c>
      <c r="AY11" s="15">
        <v>0</v>
      </c>
      <c r="AZ11" s="15">
        <v>407682.31</v>
      </c>
      <c r="BA11" s="15">
        <v>407682.31</v>
      </c>
      <c r="BB11" s="15">
        <v>397682.31</v>
      </c>
      <c r="BC11" s="15">
        <v>397682.31</v>
      </c>
      <c r="BD11" s="15">
        <v>397682.31</v>
      </c>
      <c r="BE11" s="15">
        <v>0</v>
      </c>
      <c r="BF11" s="15">
        <v>397682.31</v>
      </c>
      <c r="BG11" s="15">
        <v>0</v>
      </c>
      <c r="BH11" s="15">
        <v>400932.31</v>
      </c>
      <c r="BI11" s="15">
        <v>400932.31</v>
      </c>
      <c r="BJ11" s="15">
        <v>100000</v>
      </c>
      <c r="BK11" s="15">
        <v>127907.31</v>
      </c>
      <c r="BL11" s="15">
        <v>227907.31</v>
      </c>
      <c r="BM11" s="15">
        <v>5340.5</v>
      </c>
      <c r="BN11" s="15">
        <v>0</v>
      </c>
      <c r="BO11" s="15">
        <v>397682.31</v>
      </c>
      <c r="BP11" s="15">
        <v>403022.81</v>
      </c>
      <c r="BQ11" s="15">
        <v>425157.31</v>
      </c>
      <c r="BR11" s="15">
        <v>117650</v>
      </c>
      <c r="BS11" s="15">
        <v>0</v>
      </c>
      <c r="BT11" s="15">
        <v>542807.31000000006</v>
      </c>
      <c r="BU11" s="15">
        <v>0</v>
      </c>
      <c r="BV11" s="15">
        <v>0</v>
      </c>
      <c r="BW11" s="15">
        <v>390932.31</v>
      </c>
      <c r="BX11" s="15">
        <v>390932.31</v>
      </c>
      <c r="BY11" s="10"/>
    </row>
    <row r="12" spans="1:77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0"/>
    </row>
    <row r="13" spans="1:77" ht="91">
      <c r="A13" s="12" t="s">
        <v>9</v>
      </c>
      <c r="B13" s="13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4">
        <v>20</v>
      </c>
      <c r="D13" s="15">
        <v>9986905.2599999998</v>
      </c>
      <c r="E13" s="15">
        <v>44800</v>
      </c>
      <c r="F13" s="15">
        <v>390932.56</v>
      </c>
      <c r="G13" s="15">
        <v>435732.56</v>
      </c>
      <c r="H13" s="15">
        <v>390932.31</v>
      </c>
      <c r="I13" s="15">
        <v>390932.31</v>
      </c>
      <c r="J13" s="15">
        <v>0</v>
      </c>
      <c r="K13" s="15">
        <v>127907.31</v>
      </c>
      <c r="L13" s="15">
        <v>127907.31</v>
      </c>
      <c r="M13" s="15">
        <v>0</v>
      </c>
      <c r="N13" s="15">
        <v>665105.24</v>
      </c>
      <c r="O13" s="15">
        <v>665105.24</v>
      </c>
      <c r="P13" s="15">
        <v>100000</v>
      </c>
      <c r="Q13" s="15">
        <v>100000</v>
      </c>
      <c r="R13" s="15">
        <v>62940</v>
      </c>
      <c r="S13" s="15">
        <v>62940</v>
      </c>
      <c r="T13" s="15">
        <v>400932.31</v>
      </c>
      <c r="U13" s="15">
        <v>66500</v>
      </c>
      <c r="V13" s="15">
        <v>467432.31</v>
      </c>
      <c r="W13" s="15">
        <v>440541.51</v>
      </c>
      <c r="X13" s="15">
        <v>440541.51</v>
      </c>
      <c r="Y13" s="15">
        <v>397682.56</v>
      </c>
      <c r="Z13" s="15">
        <v>100000</v>
      </c>
      <c r="AA13" s="15">
        <v>497682.56</v>
      </c>
      <c r="AB13" s="15">
        <v>557536</v>
      </c>
      <c r="AC13" s="15">
        <v>557536</v>
      </c>
      <c r="AD13" s="15">
        <v>390932.56</v>
      </c>
      <c r="AE13" s="15">
        <v>390932.56</v>
      </c>
      <c r="AF13" s="15">
        <v>397682.56</v>
      </c>
      <c r="AG13" s="15">
        <v>74262</v>
      </c>
      <c r="AH13" s="15">
        <v>471944.56</v>
      </c>
      <c r="AI13" s="15">
        <v>390932.31</v>
      </c>
      <c r="AJ13" s="15">
        <v>390932.31</v>
      </c>
      <c r="AK13" s="15">
        <v>397682.31</v>
      </c>
      <c r="AL13" s="15">
        <v>0</v>
      </c>
      <c r="AM13" s="15">
        <v>100000</v>
      </c>
      <c r="AN13" s="15">
        <v>497682.31</v>
      </c>
      <c r="AO13" s="15">
        <v>397682.56</v>
      </c>
      <c r="AP13" s="15">
        <v>397682.56</v>
      </c>
      <c r="AQ13" s="15">
        <v>0</v>
      </c>
      <c r="AR13" s="15">
        <v>397682.31</v>
      </c>
      <c r="AS13" s="15">
        <v>397682.31</v>
      </c>
      <c r="AT13" s="15">
        <v>127907.56</v>
      </c>
      <c r="AU13" s="15">
        <v>0</v>
      </c>
      <c r="AV13" s="15">
        <v>127907.56</v>
      </c>
      <c r="AW13" s="15">
        <v>397682.31</v>
      </c>
      <c r="AX13" s="15">
        <v>397682.31</v>
      </c>
      <c r="AY13" s="15">
        <v>0</v>
      </c>
      <c r="AZ13" s="15">
        <v>407682.31</v>
      </c>
      <c r="BA13" s="15">
        <v>407682.31</v>
      </c>
      <c r="BB13" s="15">
        <v>397682.31</v>
      </c>
      <c r="BC13" s="15">
        <v>397682.31</v>
      </c>
      <c r="BD13" s="15">
        <v>397682.31</v>
      </c>
      <c r="BE13" s="15">
        <v>0</v>
      </c>
      <c r="BF13" s="15">
        <v>397682.31</v>
      </c>
      <c r="BG13" s="15">
        <v>0</v>
      </c>
      <c r="BH13" s="15">
        <v>400932.31</v>
      </c>
      <c r="BI13" s="15">
        <v>400932.31</v>
      </c>
      <c r="BJ13" s="15">
        <v>100000</v>
      </c>
      <c r="BK13" s="15">
        <v>127907.31</v>
      </c>
      <c r="BL13" s="15">
        <v>227907.31</v>
      </c>
      <c r="BM13" s="15">
        <v>5340.5</v>
      </c>
      <c r="BN13" s="15">
        <v>0</v>
      </c>
      <c r="BO13" s="15">
        <v>397682.31</v>
      </c>
      <c r="BP13" s="15">
        <v>403022.81</v>
      </c>
      <c r="BQ13" s="15">
        <v>425157.31</v>
      </c>
      <c r="BR13" s="15">
        <v>117650</v>
      </c>
      <c r="BS13" s="15">
        <v>0</v>
      </c>
      <c r="BT13" s="15">
        <v>542807.31000000006</v>
      </c>
      <c r="BU13" s="15">
        <v>0</v>
      </c>
      <c r="BV13" s="15">
        <v>0</v>
      </c>
      <c r="BW13" s="15">
        <v>390932.31</v>
      </c>
      <c r="BX13" s="15">
        <v>390932.31</v>
      </c>
      <c r="BY13" s="10"/>
    </row>
    <row r="14" spans="1:77">
      <c r="A14" s="12" t="s">
        <v>7</v>
      </c>
      <c r="B14" s="14" t="str">
        <f>"из них"</f>
        <v>из них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0"/>
    </row>
    <row r="15" spans="1:77" ht="58" customHeight="1">
      <c r="A15" s="12" t="s">
        <v>10</v>
      </c>
      <c r="B15" s="13" t="str">
        <f>"1.1.1 Собственные средства кандидата"</f>
        <v>1.1.1 Собственные средства кандидата</v>
      </c>
      <c r="C15" s="14">
        <v>30</v>
      </c>
      <c r="D15" s="15">
        <v>804357.49</v>
      </c>
      <c r="E15" s="15">
        <v>44800</v>
      </c>
      <c r="F15" s="15">
        <v>0</v>
      </c>
      <c r="G15" s="15">
        <v>44800</v>
      </c>
      <c r="H15" s="15">
        <v>0</v>
      </c>
      <c r="I15" s="15">
        <v>0</v>
      </c>
      <c r="J15" s="15">
        <v>0</v>
      </c>
      <c r="K15" s="15">
        <v>127907.31</v>
      </c>
      <c r="L15" s="15">
        <v>127907.31</v>
      </c>
      <c r="M15" s="15">
        <v>0</v>
      </c>
      <c r="N15" s="15">
        <v>250000</v>
      </c>
      <c r="O15" s="15">
        <v>250000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23536</v>
      </c>
      <c r="AC15" s="15">
        <v>23536</v>
      </c>
      <c r="AD15" s="15">
        <v>0</v>
      </c>
      <c r="AE15" s="15">
        <v>0</v>
      </c>
      <c r="AF15" s="15">
        <v>0</v>
      </c>
      <c r="AG15" s="15">
        <v>7762</v>
      </c>
      <c r="AH15" s="15">
        <v>7762</v>
      </c>
      <c r="AI15" s="15">
        <v>76887.31</v>
      </c>
      <c r="AJ15" s="15">
        <v>76887.31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127907.56</v>
      </c>
      <c r="AU15" s="15">
        <v>0</v>
      </c>
      <c r="AV15" s="15">
        <v>127907.56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127907.31</v>
      </c>
      <c r="BL15" s="15">
        <v>127907.31</v>
      </c>
      <c r="BM15" s="15">
        <v>0</v>
      </c>
      <c r="BN15" s="15">
        <v>0</v>
      </c>
      <c r="BO15" s="15">
        <v>0</v>
      </c>
      <c r="BP15" s="15">
        <v>0</v>
      </c>
      <c r="BQ15" s="15">
        <v>0</v>
      </c>
      <c r="BR15" s="15">
        <v>17650</v>
      </c>
      <c r="BS15" s="15">
        <v>0</v>
      </c>
      <c r="BT15" s="15">
        <v>17650</v>
      </c>
      <c r="BU15" s="15">
        <v>0</v>
      </c>
      <c r="BV15" s="15">
        <v>0</v>
      </c>
      <c r="BW15" s="15">
        <v>0</v>
      </c>
      <c r="BX15" s="15">
        <v>0</v>
      </c>
      <c r="BY15" s="10"/>
    </row>
    <row r="16" spans="1:77" ht="145" customHeight="1">
      <c r="A16" s="12" t="s">
        <v>11</v>
      </c>
      <c r="B16" s="13" t="str">
        <f>"1.1.2 Средства, выделенные кандидату выдвинувшим его избирательным объединением"</f>
        <v>1.1.2 Средства, выделенные кандидату выдвинувшим его избирательным объединением</v>
      </c>
      <c r="C16" s="14">
        <v>40</v>
      </c>
      <c r="D16" s="15">
        <v>9119607.7699999996</v>
      </c>
      <c r="E16" s="15">
        <v>0</v>
      </c>
      <c r="F16" s="15">
        <v>390932.56</v>
      </c>
      <c r="G16" s="15">
        <v>390932.56</v>
      </c>
      <c r="H16" s="15">
        <v>390932.31</v>
      </c>
      <c r="I16" s="15">
        <v>390932.31</v>
      </c>
      <c r="J16" s="15">
        <v>0</v>
      </c>
      <c r="K16" s="15">
        <v>0</v>
      </c>
      <c r="L16" s="15">
        <v>0</v>
      </c>
      <c r="M16" s="15">
        <v>0</v>
      </c>
      <c r="N16" s="15">
        <v>415105.24</v>
      </c>
      <c r="O16" s="15">
        <v>415105.24</v>
      </c>
      <c r="P16" s="15">
        <v>100000</v>
      </c>
      <c r="Q16" s="15">
        <v>100000</v>
      </c>
      <c r="R16" s="15">
        <v>0</v>
      </c>
      <c r="S16" s="15">
        <v>0</v>
      </c>
      <c r="T16" s="15">
        <v>400932.31</v>
      </c>
      <c r="U16" s="15">
        <v>66500</v>
      </c>
      <c r="V16" s="15">
        <v>467432.31</v>
      </c>
      <c r="W16" s="15">
        <v>440541.51</v>
      </c>
      <c r="X16" s="15">
        <v>440541.51</v>
      </c>
      <c r="Y16" s="15">
        <v>397682.56</v>
      </c>
      <c r="Z16" s="15">
        <v>100000</v>
      </c>
      <c r="AA16" s="15">
        <v>497682.56</v>
      </c>
      <c r="AB16" s="15">
        <v>534000</v>
      </c>
      <c r="AC16" s="15">
        <v>534000</v>
      </c>
      <c r="AD16" s="15">
        <v>390932.56</v>
      </c>
      <c r="AE16" s="15">
        <v>390932.56</v>
      </c>
      <c r="AF16" s="15">
        <v>397682.56</v>
      </c>
      <c r="AG16" s="15">
        <v>66500</v>
      </c>
      <c r="AH16" s="15">
        <v>464182.56</v>
      </c>
      <c r="AI16" s="15">
        <v>314045</v>
      </c>
      <c r="AJ16" s="15">
        <v>314045</v>
      </c>
      <c r="AK16" s="15">
        <v>397682.31</v>
      </c>
      <c r="AL16" s="15">
        <v>0</v>
      </c>
      <c r="AM16" s="15">
        <v>100000</v>
      </c>
      <c r="AN16" s="15">
        <v>497682.31</v>
      </c>
      <c r="AO16" s="15">
        <v>397682.56</v>
      </c>
      <c r="AP16" s="15">
        <v>397682.56</v>
      </c>
      <c r="AQ16" s="15">
        <v>0</v>
      </c>
      <c r="AR16" s="15">
        <v>397682.31</v>
      </c>
      <c r="AS16" s="15">
        <v>397682.31</v>
      </c>
      <c r="AT16" s="15">
        <v>0</v>
      </c>
      <c r="AU16" s="15">
        <v>0</v>
      </c>
      <c r="AV16" s="15">
        <v>0</v>
      </c>
      <c r="AW16" s="15">
        <v>397682.31</v>
      </c>
      <c r="AX16" s="15">
        <v>397682.31</v>
      </c>
      <c r="AY16" s="15">
        <v>0</v>
      </c>
      <c r="AZ16" s="15">
        <v>407682.31</v>
      </c>
      <c r="BA16" s="15">
        <v>407682.31</v>
      </c>
      <c r="BB16" s="15">
        <v>397682.31</v>
      </c>
      <c r="BC16" s="15">
        <v>397682.31</v>
      </c>
      <c r="BD16" s="15">
        <v>397682.31</v>
      </c>
      <c r="BE16" s="15">
        <v>0</v>
      </c>
      <c r="BF16" s="15">
        <v>397682.31</v>
      </c>
      <c r="BG16" s="15">
        <v>0</v>
      </c>
      <c r="BH16" s="15">
        <v>400932.31</v>
      </c>
      <c r="BI16" s="15">
        <v>400932.31</v>
      </c>
      <c r="BJ16" s="15">
        <v>100000</v>
      </c>
      <c r="BK16" s="15">
        <v>0</v>
      </c>
      <c r="BL16" s="15">
        <v>100000</v>
      </c>
      <c r="BM16" s="15">
        <v>5340.5</v>
      </c>
      <c r="BN16" s="15">
        <v>0</v>
      </c>
      <c r="BO16" s="15">
        <v>397682.31</v>
      </c>
      <c r="BP16" s="15">
        <v>403022.81</v>
      </c>
      <c r="BQ16" s="15">
        <v>425157.31</v>
      </c>
      <c r="BR16" s="15">
        <v>100000</v>
      </c>
      <c r="BS16" s="15">
        <v>0</v>
      </c>
      <c r="BT16" s="15">
        <v>525157.31000000006</v>
      </c>
      <c r="BU16" s="15">
        <v>0</v>
      </c>
      <c r="BV16" s="15">
        <v>0</v>
      </c>
      <c r="BW16" s="15">
        <v>390932.31</v>
      </c>
      <c r="BX16" s="15">
        <v>390932.31</v>
      </c>
      <c r="BY16" s="10"/>
    </row>
    <row r="17" spans="1:77" ht="87" customHeight="1">
      <c r="A17" s="12" t="s">
        <v>12</v>
      </c>
      <c r="B17" s="13" t="str">
        <f>"1.1.3 Добровольные пожертвования гражданина"</f>
        <v>1.1.3 Добровольные пожертвования гражданина</v>
      </c>
      <c r="C17" s="14">
        <v>50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5">
        <v>0</v>
      </c>
      <c r="BW17" s="15">
        <v>0</v>
      </c>
      <c r="BX17" s="15">
        <v>0</v>
      </c>
      <c r="BY17" s="10"/>
    </row>
    <row r="18" spans="1:77" ht="101.5" customHeight="1">
      <c r="A18" s="12" t="s">
        <v>13</v>
      </c>
      <c r="B18" s="13" t="str">
        <f>"1.1.4 Добровольные пожертвования юридического лица"</f>
        <v>1.1.4 Добровольные пожертвования юридического лица</v>
      </c>
      <c r="C18" s="14">
        <v>60</v>
      </c>
      <c r="D18" s="15">
        <v>62940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62940</v>
      </c>
      <c r="S18" s="15">
        <v>62940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  <c r="BY18" s="10"/>
    </row>
    <row r="19" spans="1:77" ht="377" customHeight="1">
      <c r="A19" s="12" t="s">
        <v>14</v>
      </c>
      <c r="B19" s="13" t="str">
        <f>"1.2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области»"</f>
        <v>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</v>
      </c>
      <c r="C19" s="14">
        <v>70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0</v>
      </c>
      <c r="BX19" s="15">
        <v>0</v>
      </c>
      <c r="BY19" s="10"/>
    </row>
    <row r="20" spans="1:77">
      <c r="A20" s="12" t="s">
        <v>7</v>
      </c>
      <c r="B20" s="14" t="str">
        <f>"из них"</f>
        <v>из них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0"/>
    </row>
    <row r="21" spans="1:77" ht="58" customHeight="1">
      <c r="A21" s="12" t="s">
        <v>15</v>
      </c>
      <c r="B21" s="13" t="str">
        <f>"1.2.1 Собственные средства кандидата"</f>
        <v>1.2.1 Собственные средства кандидата</v>
      </c>
      <c r="C21" s="14">
        <v>80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  <c r="BY21" s="10"/>
    </row>
    <row r="22" spans="1:77" ht="145" customHeight="1">
      <c r="A22" s="12" t="s">
        <v>16</v>
      </c>
      <c r="B22" s="13" t="str">
        <f>"1.2.2 Средства, выделенные кандидату выдвинувшим его избирательным объединением"</f>
        <v>1.2.2 Средства, выделенные кандидату выдвинувшим его избирательным объединением</v>
      </c>
      <c r="C22" s="14">
        <v>90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0"/>
    </row>
    <row r="23" spans="1:77" ht="43.5" customHeight="1">
      <c r="A23" s="12" t="s">
        <v>17</v>
      </c>
      <c r="B23" s="13" t="str">
        <f>"1.2.3 Средства гражданина"</f>
        <v>1.2.3 Средства гражданина</v>
      </c>
      <c r="C23" s="14">
        <v>100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0"/>
    </row>
    <row r="24" spans="1:77" ht="58" customHeight="1">
      <c r="A24" s="12" t="s">
        <v>18</v>
      </c>
      <c r="B24" s="13" t="str">
        <f>"1.2.4 Средства юридического лица"</f>
        <v>1.2.4 Средства юридического лица</v>
      </c>
      <c r="C24" s="14">
        <v>110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0"/>
    </row>
    <row r="25" spans="1:77" ht="101.5" customHeight="1">
      <c r="A25" s="12" t="s">
        <v>19</v>
      </c>
      <c r="B25" s="13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5" s="14">
        <v>120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0"/>
    </row>
    <row r="26" spans="1:77">
      <c r="A26" s="12" t="s">
        <v>7</v>
      </c>
      <c r="B26" s="14" t="str">
        <f>"из них"</f>
        <v>из них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0"/>
    </row>
    <row r="27" spans="1:77" ht="52">
      <c r="A27" s="12" t="s">
        <v>20</v>
      </c>
      <c r="B27" s="13" t="str">
        <f>"2.1 Перечислено в доход местного бюджета"</f>
        <v>2.1 Перечислено в доход местного бюджета</v>
      </c>
      <c r="C27" s="14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0"/>
    </row>
    <row r="28" spans="1:77" ht="104">
      <c r="A28" s="12" t="s">
        <v>21</v>
      </c>
      <c r="B28" s="13" t="str">
        <f>"2.2 Возвращено жертвователям денежных средств, поступивших с нарушением установленного порядка"</f>
        <v>2.2 Возвращено жертвователям денежных средств, поступивших с нарушением установленного порядка</v>
      </c>
      <c r="C28" s="14">
        <v>140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0"/>
    </row>
    <row r="29" spans="1:77">
      <c r="A29" s="12" t="s">
        <v>7</v>
      </c>
      <c r="B29" s="14" t="str">
        <f>"из них"</f>
        <v>из них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0"/>
    </row>
    <row r="30" spans="1:77" ht="156">
      <c r="A30" s="12" t="s">
        <v>22</v>
      </c>
      <c r="B30" s="13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30" s="14">
        <v>150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0"/>
    </row>
    <row r="31" spans="1:77" ht="169">
      <c r="A31" s="12" t="s">
        <v>23</v>
      </c>
      <c r="B31" s="13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1" s="14">
        <v>160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0"/>
    </row>
    <row r="32" spans="1:77" ht="78">
      <c r="A32" s="12" t="s">
        <v>24</v>
      </c>
      <c r="B32" s="1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32" s="14">
        <v>170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0"/>
    </row>
    <row r="33" spans="1:77" ht="91">
      <c r="A33" s="12" t="s">
        <v>25</v>
      </c>
      <c r="B33" s="1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33" s="14">
        <v>180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0"/>
    </row>
    <row r="34" spans="1:77" ht="39">
      <c r="A34" s="12" t="s">
        <v>26</v>
      </c>
      <c r="B34" s="13" t="str">
        <f>"3 Израсходовано средств, всего"</f>
        <v>3 Израсходовано средств, всего</v>
      </c>
      <c r="C34" s="14">
        <v>190</v>
      </c>
      <c r="D34" s="15">
        <v>9984441.5099999998</v>
      </c>
      <c r="E34" s="15">
        <v>44761.25</v>
      </c>
      <c r="F34" s="15">
        <v>390932.56</v>
      </c>
      <c r="G34" s="15">
        <v>435693.81</v>
      </c>
      <c r="H34" s="15">
        <v>390932.31</v>
      </c>
      <c r="I34" s="15">
        <v>390932.31</v>
      </c>
      <c r="J34" s="15">
        <v>0</v>
      </c>
      <c r="K34" s="15">
        <v>127907.31</v>
      </c>
      <c r="L34" s="15">
        <v>127907.31</v>
      </c>
      <c r="M34" s="15">
        <v>0</v>
      </c>
      <c r="N34" s="15">
        <v>665105.24</v>
      </c>
      <c r="O34" s="15">
        <v>665105.24</v>
      </c>
      <c r="P34" s="15">
        <v>100000</v>
      </c>
      <c r="Q34" s="15">
        <v>100000</v>
      </c>
      <c r="R34" s="15">
        <v>62940</v>
      </c>
      <c r="S34" s="15">
        <v>62940</v>
      </c>
      <c r="T34" s="15">
        <v>400932.31</v>
      </c>
      <c r="U34" s="15">
        <v>66500</v>
      </c>
      <c r="V34" s="15">
        <v>467432.31</v>
      </c>
      <c r="W34" s="15">
        <v>440541.51</v>
      </c>
      <c r="X34" s="15">
        <v>440541.51</v>
      </c>
      <c r="Y34" s="15">
        <v>397682.56</v>
      </c>
      <c r="Z34" s="15">
        <v>99984</v>
      </c>
      <c r="AA34" s="15">
        <v>497666.56</v>
      </c>
      <c r="AB34" s="15">
        <v>555153</v>
      </c>
      <c r="AC34" s="15">
        <v>555153</v>
      </c>
      <c r="AD34" s="15">
        <v>390932.56</v>
      </c>
      <c r="AE34" s="15">
        <v>390932.56</v>
      </c>
      <c r="AF34" s="15">
        <v>397682.56</v>
      </c>
      <c r="AG34" s="15">
        <v>74262</v>
      </c>
      <c r="AH34" s="15">
        <v>471944.56</v>
      </c>
      <c r="AI34" s="15">
        <v>390932.31</v>
      </c>
      <c r="AJ34" s="15">
        <v>390932.31</v>
      </c>
      <c r="AK34" s="15">
        <v>397682.31</v>
      </c>
      <c r="AL34" s="15">
        <v>0</v>
      </c>
      <c r="AM34" s="15">
        <v>100000</v>
      </c>
      <c r="AN34" s="15">
        <v>497682.31</v>
      </c>
      <c r="AO34" s="15">
        <v>397682.56</v>
      </c>
      <c r="AP34" s="15">
        <v>397682.56</v>
      </c>
      <c r="AQ34" s="15">
        <v>0</v>
      </c>
      <c r="AR34" s="15">
        <v>397682.31</v>
      </c>
      <c r="AS34" s="15">
        <v>397682.31</v>
      </c>
      <c r="AT34" s="15">
        <v>127907.56</v>
      </c>
      <c r="AU34" s="15">
        <v>0</v>
      </c>
      <c r="AV34" s="15">
        <v>127907.56</v>
      </c>
      <c r="AW34" s="15">
        <v>397682.31</v>
      </c>
      <c r="AX34" s="15">
        <v>397682.31</v>
      </c>
      <c r="AY34" s="15">
        <v>0</v>
      </c>
      <c r="AZ34" s="15">
        <v>407682.31</v>
      </c>
      <c r="BA34" s="15">
        <v>407682.31</v>
      </c>
      <c r="BB34" s="15">
        <v>397682.31</v>
      </c>
      <c r="BC34" s="15">
        <v>397682.31</v>
      </c>
      <c r="BD34" s="15">
        <v>397682.31</v>
      </c>
      <c r="BE34" s="15">
        <v>0</v>
      </c>
      <c r="BF34" s="15">
        <v>397682.31</v>
      </c>
      <c r="BG34" s="15">
        <v>0</v>
      </c>
      <c r="BH34" s="15">
        <v>400932.31</v>
      </c>
      <c r="BI34" s="15">
        <v>400932.31</v>
      </c>
      <c r="BJ34" s="15">
        <v>100000</v>
      </c>
      <c r="BK34" s="15">
        <v>127907.31</v>
      </c>
      <c r="BL34" s="15">
        <v>227907.31</v>
      </c>
      <c r="BM34" s="15">
        <v>5340.5</v>
      </c>
      <c r="BN34" s="15">
        <v>0</v>
      </c>
      <c r="BO34" s="15">
        <v>397682.31</v>
      </c>
      <c r="BP34" s="15">
        <v>403022.81</v>
      </c>
      <c r="BQ34" s="15">
        <v>425157.31</v>
      </c>
      <c r="BR34" s="15">
        <v>117624</v>
      </c>
      <c r="BS34" s="15">
        <v>0</v>
      </c>
      <c r="BT34" s="15">
        <v>542781.31000000006</v>
      </c>
      <c r="BU34" s="15">
        <v>0</v>
      </c>
      <c r="BV34" s="15">
        <v>0</v>
      </c>
      <c r="BW34" s="15">
        <v>390932.31</v>
      </c>
      <c r="BX34" s="15">
        <v>390932.31</v>
      </c>
      <c r="BY34" s="10"/>
    </row>
    <row r="35" spans="1:77">
      <c r="A35" s="12" t="s">
        <v>7</v>
      </c>
      <c r="B35" s="14" t="str">
        <f>"из них"</f>
        <v>из них</v>
      </c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0"/>
    </row>
    <row r="36" spans="1:77" ht="65">
      <c r="A36" s="12" t="s">
        <v>27</v>
      </c>
      <c r="B36" s="13" t="str">
        <f>"3.1 На организацию сбора подписей избирателей"</f>
        <v>3.1 На организацию сбора подписей избирателей</v>
      </c>
      <c r="C36" s="14">
        <v>200</v>
      </c>
      <c r="D36" s="15">
        <v>675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225</v>
      </c>
      <c r="L36" s="15">
        <v>225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225</v>
      </c>
      <c r="AU36" s="15">
        <v>0</v>
      </c>
      <c r="AV36" s="15">
        <v>225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225</v>
      </c>
      <c r="BL36" s="15">
        <v>225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0"/>
    </row>
    <row r="37" spans="1:77">
      <c r="A37" s="12" t="s">
        <v>7</v>
      </c>
      <c r="B37" s="14" t="str">
        <f>"из них"</f>
        <v>из них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0"/>
    </row>
    <row r="38" spans="1:77" ht="91">
      <c r="A38" s="12" t="s">
        <v>28</v>
      </c>
      <c r="B38" s="13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8" s="14">
        <v>210</v>
      </c>
      <c r="D38" s="15">
        <v>450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225</v>
      </c>
      <c r="L38" s="15">
        <v>225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225</v>
      </c>
      <c r="BL38" s="15">
        <v>225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0"/>
    </row>
    <row r="39" spans="1:77" ht="78">
      <c r="A39" s="12" t="s">
        <v>29</v>
      </c>
      <c r="B39" s="13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9" s="14">
        <v>220</v>
      </c>
      <c r="D39" s="15">
        <v>10340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10340</v>
      </c>
      <c r="AC39" s="15">
        <v>10340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0"/>
    </row>
    <row r="40" spans="1:77" ht="91">
      <c r="A40" s="12" t="s">
        <v>30</v>
      </c>
      <c r="B40" s="13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40" s="14">
        <v>230</v>
      </c>
      <c r="D40" s="15">
        <v>18750</v>
      </c>
      <c r="E40" s="15">
        <v>2500</v>
      </c>
      <c r="F40" s="15">
        <v>0</v>
      </c>
      <c r="G40" s="15">
        <v>2500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5000</v>
      </c>
      <c r="AA40" s="15">
        <v>5000</v>
      </c>
      <c r="AB40" s="15">
        <v>3750</v>
      </c>
      <c r="AC40" s="15">
        <v>3750</v>
      </c>
      <c r="AD40" s="15">
        <v>0</v>
      </c>
      <c r="AE40" s="15">
        <v>0</v>
      </c>
      <c r="AF40" s="15">
        <v>0</v>
      </c>
      <c r="AG40" s="15">
        <v>2500</v>
      </c>
      <c r="AH40" s="15">
        <v>2500</v>
      </c>
      <c r="AI40" s="15">
        <v>0</v>
      </c>
      <c r="AJ40" s="15">
        <v>0</v>
      </c>
      <c r="AK40" s="15">
        <v>0</v>
      </c>
      <c r="AL40" s="15">
        <v>0</v>
      </c>
      <c r="AM40" s="15">
        <v>2500</v>
      </c>
      <c r="AN40" s="15">
        <v>2500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2500</v>
      </c>
      <c r="BS40" s="15">
        <v>0</v>
      </c>
      <c r="BT40" s="15">
        <v>2500</v>
      </c>
      <c r="BU40" s="15">
        <v>0</v>
      </c>
      <c r="BV40" s="15">
        <v>0</v>
      </c>
      <c r="BW40" s="15">
        <v>0</v>
      </c>
      <c r="BX40" s="15">
        <v>0</v>
      </c>
      <c r="BY40" s="10"/>
    </row>
    <row r="41" spans="1:77" ht="65">
      <c r="A41" s="12" t="s">
        <v>31</v>
      </c>
      <c r="B41" s="13" t="str">
        <f>"3.4 На предвыборную агитацию через сетевые издания"</f>
        <v>3.4 На предвыборную агитацию через сетевые издания</v>
      </c>
      <c r="C41" s="14">
        <v>240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0"/>
    </row>
    <row r="42" spans="1:77" ht="91">
      <c r="A42" s="12" t="s">
        <v>32</v>
      </c>
      <c r="B42" s="13" t="str">
        <f>"3.5 На выпуск и распространение печатных и иных агитационных материалов"</f>
        <v>3.5 На выпуск и распространение печатных и иных агитационных материалов</v>
      </c>
      <c r="C42" s="14">
        <v>250</v>
      </c>
      <c r="D42" s="15">
        <v>9621456.5099999998</v>
      </c>
      <c r="E42" s="15">
        <v>42261.25</v>
      </c>
      <c r="F42" s="15">
        <v>389932.56</v>
      </c>
      <c r="G42" s="15">
        <v>432193.81</v>
      </c>
      <c r="H42" s="15">
        <v>389932.31</v>
      </c>
      <c r="I42" s="15">
        <v>389932.31</v>
      </c>
      <c r="J42" s="15">
        <v>0</v>
      </c>
      <c r="K42" s="15">
        <v>126682.31</v>
      </c>
      <c r="L42" s="15">
        <v>126682.31</v>
      </c>
      <c r="M42" s="15">
        <v>0</v>
      </c>
      <c r="N42" s="15">
        <v>414105.24</v>
      </c>
      <c r="O42" s="15">
        <v>414105.24</v>
      </c>
      <c r="P42" s="15">
        <v>97000</v>
      </c>
      <c r="Q42" s="15">
        <v>97000</v>
      </c>
      <c r="R42" s="15">
        <v>62940</v>
      </c>
      <c r="S42" s="15">
        <v>62940</v>
      </c>
      <c r="T42" s="15">
        <v>399932.31</v>
      </c>
      <c r="U42" s="15">
        <v>63500</v>
      </c>
      <c r="V42" s="15">
        <v>463432.31</v>
      </c>
      <c r="W42" s="15">
        <v>439541.51</v>
      </c>
      <c r="X42" s="15">
        <v>439541.51</v>
      </c>
      <c r="Y42" s="15">
        <v>396682.56</v>
      </c>
      <c r="Z42" s="15">
        <v>89984</v>
      </c>
      <c r="AA42" s="15">
        <v>486666.56</v>
      </c>
      <c r="AB42" s="15">
        <v>541063</v>
      </c>
      <c r="AC42" s="15">
        <v>541063</v>
      </c>
      <c r="AD42" s="15">
        <v>389932.56</v>
      </c>
      <c r="AE42" s="15">
        <v>389932.56</v>
      </c>
      <c r="AF42" s="15">
        <v>396682.56</v>
      </c>
      <c r="AG42" s="15">
        <v>68762</v>
      </c>
      <c r="AH42" s="15">
        <v>465444.56</v>
      </c>
      <c r="AI42" s="15">
        <v>389932.31</v>
      </c>
      <c r="AJ42" s="15">
        <v>389932.31</v>
      </c>
      <c r="AK42" s="15">
        <v>396682.31</v>
      </c>
      <c r="AL42" s="15">
        <v>0</v>
      </c>
      <c r="AM42" s="15">
        <v>51280</v>
      </c>
      <c r="AN42" s="15">
        <v>447962.31</v>
      </c>
      <c r="AO42" s="15">
        <v>396682.56</v>
      </c>
      <c r="AP42" s="15">
        <v>396682.56</v>
      </c>
      <c r="AQ42" s="15">
        <v>0</v>
      </c>
      <c r="AR42" s="15">
        <v>396682.31</v>
      </c>
      <c r="AS42" s="15">
        <v>396682.31</v>
      </c>
      <c r="AT42" s="15">
        <v>126682.56</v>
      </c>
      <c r="AU42" s="15">
        <v>0</v>
      </c>
      <c r="AV42" s="15">
        <v>126682.56</v>
      </c>
      <c r="AW42" s="15">
        <v>396682.31</v>
      </c>
      <c r="AX42" s="15">
        <v>396682.31</v>
      </c>
      <c r="AY42" s="15">
        <v>0</v>
      </c>
      <c r="AZ42" s="15">
        <v>406682.31</v>
      </c>
      <c r="BA42" s="15">
        <v>406682.31</v>
      </c>
      <c r="BB42" s="15">
        <v>396682.31</v>
      </c>
      <c r="BC42" s="15">
        <v>396682.31</v>
      </c>
      <c r="BD42" s="15">
        <v>396682.31</v>
      </c>
      <c r="BE42" s="15">
        <v>0</v>
      </c>
      <c r="BF42" s="15">
        <v>396682.31</v>
      </c>
      <c r="BG42" s="15">
        <v>0</v>
      </c>
      <c r="BH42" s="15">
        <v>399932.31</v>
      </c>
      <c r="BI42" s="15">
        <v>399932.31</v>
      </c>
      <c r="BJ42" s="15">
        <v>100000</v>
      </c>
      <c r="BK42" s="15">
        <v>126682.31</v>
      </c>
      <c r="BL42" s="15">
        <v>226682.31</v>
      </c>
      <c r="BM42" s="15">
        <v>5340.5</v>
      </c>
      <c r="BN42" s="15">
        <v>0</v>
      </c>
      <c r="BO42" s="15">
        <v>396682.31</v>
      </c>
      <c r="BP42" s="15">
        <v>402022.81</v>
      </c>
      <c r="BQ42" s="15">
        <v>424157.31</v>
      </c>
      <c r="BR42" s="15">
        <v>115124</v>
      </c>
      <c r="BS42" s="15">
        <v>0</v>
      </c>
      <c r="BT42" s="15">
        <v>539281.31000000006</v>
      </c>
      <c r="BU42" s="15">
        <v>0</v>
      </c>
      <c r="BV42" s="15">
        <v>0</v>
      </c>
      <c r="BW42" s="15">
        <v>389932.31</v>
      </c>
      <c r="BX42" s="15">
        <v>389932.31</v>
      </c>
      <c r="BY42" s="10"/>
    </row>
    <row r="43" spans="1:77" ht="65">
      <c r="A43" s="12" t="s">
        <v>33</v>
      </c>
      <c r="B43" s="13" t="str">
        <f>"3.6 На проведение публичных массовых мероприятий"</f>
        <v>3.6 На проведение публичных массовых мероприятий</v>
      </c>
      <c r="C43" s="14">
        <v>260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0"/>
    </row>
    <row r="44" spans="1:77" ht="78">
      <c r="A44" s="12" t="s">
        <v>34</v>
      </c>
      <c r="B44" s="13" t="str">
        <f>"3.7 На оплату работ (услуг) информационного и консультационного характера"</f>
        <v>3.7 На оплату работ (услуг) информационного и консультационного характера</v>
      </c>
      <c r="C44" s="14">
        <v>270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0"/>
    </row>
    <row r="45" spans="1:77" ht="130">
      <c r="A45" s="12" t="s">
        <v>35</v>
      </c>
      <c r="B45" s="13" t="str">
        <f>"3.8 На оплату других работ (услуг), выполненных (оказанных) юридическими лицами или гражданами РФ по договорам"</f>
        <v>3.8 На оплату других работ (услуг), выполненных (оказанных) юридическими лицами или гражданами РФ по договорам</v>
      </c>
      <c r="C45" s="14">
        <v>280</v>
      </c>
      <c r="D45" s="15">
        <v>287000</v>
      </c>
      <c r="E45" s="15">
        <v>0</v>
      </c>
      <c r="F45" s="15">
        <v>1000</v>
      </c>
      <c r="G45" s="15">
        <v>1000</v>
      </c>
      <c r="H45" s="15">
        <v>1000</v>
      </c>
      <c r="I45" s="15">
        <v>1000</v>
      </c>
      <c r="J45" s="15">
        <v>0</v>
      </c>
      <c r="K45" s="15">
        <v>1000</v>
      </c>
      <c r="L45" s="15">
        <v>1000</v>
      </c>
      <c r="M45" s="15">
        <v>0</v>
      </c>
      <c r="N45" s="15">
        <v>251000</v>
      </c>
      <c r="O45" s="15">
        <v>251000</v>
      </c>
      <c r="P45" s="15">
        <v>3000</v>
      </c>
      <c r="Q45" s="15">
        <v>3000</v>
      </c>
      <c r="R45" s="15">
        <v>0</v>
      </c>
      <c r="S45" s="15">
        <v>0</v>
      </c>
      <c r="T45" s="15">
        <v>1000</v>
      </c>
      <c r="U45" s="15">
        <v>3000</v>
      </c>
      <c r="V45" s="15">
        <v>4000</v>
      </c>
      <c r="W45" s="15">
        <v>1000</v>
      </c>
      <c r="X45" s="15">
        <v>1000</v>
      </c>
      <c r="Y45" s="15">
        <v>1000</v>
      </c>
      <c r="Z45" s="15">
        <v>5000</v>
      </c>
      <c r="AA45" s="15">
        <v>6000</v>
      </c>
      <c r="AB45" s="15">
        <v>0</v>
      </c>
      <c r="AC45" s="15">
        <v>0</v>
      </c>
      <c r="AD45" s="15">
        <v>1000</v>
      </c>
      <c r="AE45" s="15">
        <v>1000</v>
      </c>
      <c r="AF45" s="15">
        <v>1000</v>
      </c>
      <c r="AG45" s="15">
        <v>3000</v>
      </c>
      <c r="AH45" s="15">
        <v>4000</v>
      </c>
      <c r="AI45" s="15">
        <v>1000</v>
      </c>
      <c r="AJ45" s="15">
        <v>1000</v>
      </c>
      <c r="AK45" s="15">
        <v>1000</v>
      </c>
      <c r="AL45" s="15">
        <v>0</v>
      </c>
      <c r="AM45" s="15">
        <v>0</v>
      </c>
      <c r="AN45" s="15">
        <v>1000</v>
      </c>
      <c r="AO45" s="15">
        <v>1000</v>
      </c>
      <c r="AP45" s="15">
        <v>1000</v>
      </c>
      <c r="AQ45" s="15">
        <v>0</v>
      </c>
      <c r="AR45" s="15">
        <v>1000</v>
      </c>
      <c r="AS45" s="15">
        <v>1000</v>
      </c>
      <c r="AT45" s="15">
        <v>1000</v>
      </c>
      <c r="AU45" s="15">
        <v>0</v>
      </c>
      <c r="AV45" s="15">
        <v>1000</v>
      </c>
      <c r="AW45" s="15">
        <v>1000</v>
      </c>
      <c r="AX45" s="15">
        <v>1000</v>
      </c>
      <c r="AY45" s="15">
        <v>0</v>
      </c>
      <c r="AZ45" s="15">
        <v>1000</v>
      </c>
      <c r="BA45" s="15">
        <v>1000</v>
      </c>
      <c r="BB45" s="15">
        <v>1000</v>
      </c>
      <c r="BC45" s="15">
        <v>1000</v>
      </c>
      <c r="BD45" s="15">
        <v>1000</v>
      </c>
      <c r="BE45" s="15">
        <v>0</v>
      </c>
      <c r="BF45" s="15">
        <v>1000</v>
      </c>
      <c r="BG45" s="15">
        <v>0</v>
      </c>
      <c r="BH45" s="15">
        <v>1000</v>
      </c>
      <c r="BI45" s="15">
        <v>1000</v>
      </c>
      <c r="BJ45" s="15">
        <v>0</v>
      </c>
      <c r="BK45" s="15">
        <v>1000</v>
      </c>
      <c r="BL45" s="15">
        <v>1000</v>
      </c>
      <c r="BM45" s="15">
        <v>0</v>
      </c>
      <c r="BN45" s="15">
        <v>0</v>
      </c>
      <c r="BO45" s="15">
        <v>1000</v>
      </c>
      <c r="BP45" s="15">
        <v>1000</v>
      </c>
      <c r="BQ45" s="15">
        <v>1000</v>
      </c>
      <c r="BR45" s="15">
        <v>0</v>
      </c>
      <c r="BS45" s="15">
        <v>0</v>
      </c>
      <c r="BT45" s="15">
        <v>1000</v>
      </c>
      <c r="BU45" s="15">
        <v>0</v>
      </c>
      <c r="BV45" s="15">
        <v>0</v>
      </c>
      <c r="BW45" s="15">
        <v>1000</v>
      </c>
      <c r="BX45" s="15">
        <v>1000</v>
      </c>
      <c r="BY45" s="10"/>
    </row>
    <row r="46" spans="1:77" ht="91">
      <c r="A46" s="12" t="s">
        <v>36</v>
      </c>
      <c r="B46" s="13" t="str">
        <f>"3.9 На оплату иных расходов, непосредственно связанных с проведением избирательной кампании"</f>
        <v>3.9 На оплату иных расходов, непосредственно связанных с проведением избирательной кампании</v>
      </c>
      <c r="C46" s="14">
        <v>290</v>
      </c>
      <c r="D46" s="15">
        <v>46220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46220</v>
      </c>
      <c r="AN46" s="15">
        <v>46220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0"/>
    </row>
    <row r="47" spans="1:77" ht="156">
      <c r="A47" s="12" t="s">
        <v>37</v>
      </c>
      <c r="B47" s="13" t="str">
        <f>"4 Распределено неизрасходованного остатка средств фонда пропорционально перечисленным в избирательный фонд  денежным средствам ***"</f>
        <v>4 Распределено неизрасходованного остатка средств фонда пропорционально перечисленным в избирательный фонд  денежным средствам ***</v>
      </c>
      <c r="C47" s="14">
        <v>300</v>
      </c>
      <c r="D47" s="15">
        <v>2463.75</v>
      </c>
      <c r="E47" s="15">
        <v>38.75</v>
      </c>
      <c r="F47" s="15">
        <v>0</v>
      </c>
      <c r="G47" s="15">
        <v>38.75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16</v>
      </c>
      <c r="AA47" s="15">
        <v>16</v>
      </c>
      <c r="AB47" s="15">
        <v>2383</v>
      </c>
      <c r="AC47" s="15">
        <v>2383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26</v>
      </c>
      <c r="BS47" s="15">
        <v>0</v>
      </c>
      <c r="BT47" s="15">
        <v>26</v>
      </c>
      <c r="BU47" s="15">
        <v>0</v>
      </c>
      <c r="BV47" s="15">
        <v>0</v>
      </c>
      <c r="BW47" s="15">
        <v>0</v>
      </c>
      <c r="BX47" s="15">
        <v>0</v>
      </c>
      <c r="BY47" s="10"/>
    </row>
    <row r="48" spans="1:77">
      <c r="BY48" s="10"/>
    </row>
  </sheetData>
  <mergeCells count="3">
    <mergeCell ref="A2:BX2"/>
    <mergeCell ref="A3:BX3"/>
    <mergeCell ref="A4:BX4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2024-09-27T05:24:42Z</dcterms:created>
  <dcterms:modified xsi:type="dcterms:W3CDTF">2024-09-27T05:27:57Z</dcterms:modified>
</cp:coreProperties>
</file>