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265" windowWidth="14805" windowHeight="5850" activeTab="3"/>
  </bookViews>
  <sheets>
    <sheet name="Приложение № 1" sheetId="20" r:id="rId1"/>
    <sheet name="Прилож № 2" sheetId="25" r:id="rId2"/>
    <sheet name="Прилож № 3" sheetId="24" r:id="rId3"/>
    <sheet name="Прилож № 4" sheetId="22" r:id="rId4"/>
    <sheet name="Лист5" sheetId="21" r:id="rId5"/>
    <sheet name="Лист4" sheetId="19" r:id="rId6"/>
    <sheet name="Лист3" sheetId="18" r:id="rId7"/>
    <sheet name="Лист1" sheetId="17" r:id="rId8"/>
    <sheet name="Лист2" sheetId="15" state="hidden" r:id="rId9"/>
  </sheets>
  <definedNames>
    <definedName name="_xlnm.Print_Titles" localSheetId="0">'Приложение № 1'!$5:$7</definedName>
  </definedNames>
  <calcPr calcId="145621"/>
</workbook>
</file>

<file path=xl/calcChain.xml><?xml version="1.0" encoding="utf-8"?>
<calcChain xmlns="http://schemas.openxmlformats.org/spreadsheetml/2006/main">
  <c r="O33" i="20" l="1"/>
  <c r="P33" i="20"/>
  <c r="F26" i="20"/>
  <c r="P23" i="20"/>
  <c r="N23" i="20"/>
  <c r="N22" i="20"/>
  <c r="O26" i="20"/>
  <c r="L23" i="20"/>
  <c r="G23" i="20"/>
  <c r="I36" i="20" l="1"/>
  <c r="C31" i="20" l="1"/>
  <c r="C30" i="20"/>
  <c r="C29" i="20"/>
  <c r="E36" i="22" l="1"/>
  <c r="F36" i="22" s="1"/>
  <c r="D36" i="22"/>
  <c r="F35" i="22"/>
  <c r="E35" i="22"/>
  <c r="D35" i="22"/>
  <c r="F34" i="22"/>
  <c r="F33" i="22"/>
  <c r="F32" i="22"/>
  <c r="F31" i="22"/>
  <c r="F30" i="22"/>
  <c r="F29" i="22"/>
  <c r="F28" i="22"/>
  <c r="F27" i="22"/>
  <c r="F26" i="22"/>
  <c r="F25" i="22"/>
  <c r="F24" i="22"/>
  <c r="F23" i="22"/>
  <c r="E22" i="22"/>
  <c r="F22" i="22" s="1"/>
  <c r="D22" i="22"/>
  <c r="D38" i="22" s="1"/>
  <c r="E21" i="22"/>
  <c r="F21" i="22" s="1"/>
  <c r="D21" i="22"/>
  <c r="D37" i="22" s="1"/>
  <c r="F20" i="22"/>
  <c r="F19" i="22"/>
  <c r="F18" i="22"/>
  <c r="F17" i="22"/>
  <c r="F16" i="22"/>
  <c r="F15" i="22"/>
  <c r="F14" i="22"/>
  <c r="F13" i="22"/>
  <c r="F12" i="22"/>
  <c r="F11" i="22"/>
  <c r="F10" i="22"/>
  <c r="F9" i="22"/>
  <c r="D22" i="24"/>
  <c r="C22" i="24"/>
  <c r="E21" i="24"/>
  <c r="E20" i="24"/>
  <c r="E19" i="24"/>
  <c r="E18" i="24"/>
  <c r="E17" i="24"/>
  <c r="E16" i="24"/>
  <c r="D15" i="24"/>
  <c r="D23" i="24" s="1"/>
  <c r="D24" i="24" s="1"/>
  <c r="E24" i="24" s="1"/>
  <c r="C15" i="24"/>
  <c r="C23" i="24" s="1"/>
  <c r="E14" i="24"/>
  <c r="E13" i="24"/>
  <c r="E12" i="24"/>
  <c r="E11" i="24"/>
  <c r="E10" i="24"/>
  <c r="E9" i="24"/>
  <c r="E36" i="25"/>
  <c r="D36" i="25"/>
  <c r="E35" i="25"/>
  <c r="D35" i="25"/>
  <c r="F34" i="25"/>
  <c r="F33" i="25"/>
  <c r="F32" i="25"/>
  <c r="F31" i="25"/>
  <c r="F30" i="25"/>
  <c r="F29" i="25"/>
  <c r="F28" i="25"/>
  <c r="F27" i="25"/>
  <c r="F26" i="25"/>
  <c r="F25" i="25"/>
  <c r="F24" i="25"/>
  <c r="F23" i="25"/>
  <c r="E22" i="25"/>
  <c r="F22" i="25" s="1"/>
  <c r="D22" i="25"/>
  <c r="D38" i="25" s="1"/>
  <c r="E21" i="25"/>
  <c r="F21" i="25" s="1"/>
  <c r="D21" i="25"/>
  <c r="D37" i="25" s="1"/>
  <c r="D39" i="25" s="1"/>
  <c r="F20" i="25"/>
  <c r="F19" i="25"/>
  <c r="F18" i="25"/>
  <c r="F17" i="25"/>
  <c r="F16" i="25"/>
  <c r="F15" i="25"/>
  <c r="F14" i="25"/>
  <c r="F13" i="25"/>
  <c r="F12" i="25"/>
  <c r="F11" i="25"/>
  <c r="F10" i="25"/>
  <c r="F9" i="25"/>
  <c r="E22" i="24" l="1"/>
  <c r="E15" i="24"/>
  <c r="E23" i="24" s="1"/>
  <c r="F35" i="25"/>
  <c r="F36" i="25"/>
  <c r="D39" i="22"/>
  <c r="E38" i="22"/>
  <c r="F38" i="22" s="1"/>
  <c r="E37" i="22"/>
  <c r="E38" i="25"/>
  <c r="F38" i="25" s="1"/>
  <c r="E37" i="25"/>
  <c r="E39" i="22" l="1"/>
  <c r="F37" i="22"/>
  <c r="E39" i="25"/>
  <c r="F37" i="25"/>
  <c r="E40" i="22" l="1"/>
  <c r="F40" i="22" s="1"/>
  <c r="F39" i="22"/>
  <c r="E40" i="25"/>
  <c r="F40" i="25" s="1"/>
  <c r="F39" i="25"/>
  <c r="M31" i="20" l="1"/>
  <c r="L31" i="20"/>
  <c r="J31" i="20"/>
  <c r="L30" i="20"/>
  <c r="J30" i="20"/>
  <c r="K30" i="20" s="1"/>
  <c r="L29" i="20"/>
  <c r="J29" i="20"/>
  <c r="G31" i="20"/>
  <c r="E31" i="20"/>
  <c r="G30" i="20"/>
  <c r="P30" i="20" s="1"/>
  <c r="M30" i="20"/>
  <c r="G29" i="20"/>
  <c r="E29" i="20"/>
  <c r="I39" i="20"/>
  <c r="I38" i="20"/>
  <c r="I35" i="20"/>
  <c r="P20" i="20"/>
  <c r="M20" i="20"/>
  <c r="P19" i="20"/>
  <c r="M19" i="20"/>
  <c r="J20" i="20"/>
  <c r="K20" i="20" s="1"/>
  <c r="J19" i="20"/>
  <c r="K19" i="20" s="1"/>
  <c r="L18" i="20"/>
  <c r="L36" i="20" s="1"/>
  <c r="H18" i="20"/>
  <c r="E20" i="20"/>
  <c r="F20" i="20" s="1"/>
  <c r="E19" i="20"/>
  <c r="F19" i="20" s="1"/>
  <c r="G18" i="20"/>
  <c r="C18" i="20"/>
  <c r="M18" i="20" s="1"/>
  <c r="P18" i="20" l="1"/>
  <c r="P36" i="20" s="1"/>
  <c r="G36" i="20"/>
  <c r="P29" i="20"/>
  <c r="P31" i="20"/>
  <c r="N31" i="20"/>
  <c r="F29" i="20"/>
  <c r="N29" i="20"/>
  <c r="L28" i="20"/>
  <c r="L32" i="20" s="1"/>
  <c r="G28" i="20"/>
  <c r="G32" i="20" s="1"/>
  <c r="F31" i="20"/>
  <c r="E30" i="20"/>
  <c r="E28" i="20" s="1"/>
  <c r="E32" i="20" s="1"/>
  <c r="M29" i="20"/>
  <c r="K31" i="20"/>
  <c r="K29" i="20"/>
  <c r="J28" i="20"/>
  <c r="J32" i="20" s="1"/>
  <c r="I37" i="20"/>
  <c r="K18" i="20"/>
  <c r="K36" i="20" s="1"/>
  <c r="J18" i="20"/>
  <c r="J36" i="20" s="1"/>
  <c r="O20" i="20"/>
  <c r="N19" i="20"/>
  <c r="E18" i="20"/>
  <c r="E36" i="20" s="1"/>
  <c r="N20" i="20"/>
  <c r="F18" i="20"/>
  <c r="F36" i="20" s="1"/>
  <c r="O19" i="20"/>
  <c r="P28" i="20" l="1"/>
  <c r="P32" i="20" s="1"/>
  <c r="N28" i="20"/>
  <c r="N32" i="20" s="1"/>
  <c r="O31" i="20"/>
  <c r="K28" i="20"/>
  <c r="K32" i="20" s="1"/>
  <c r="F30" i="20"/>
  <c r="N30" i="20"/>
  <c r="O29" i="20"/>
  <c r="O18" i="20"/>
  <c r="O36" i="20" s="1"/>
  <c r="N18" i="20"/>
  <c r="N36" i="20" s="1"/>
  <c r="O30" i="20" l="1"/>
  <c r="F28" i="20"/>
  <c r="P11" i="20"/>
  <c r="M11" i="20"/>
  <c r="P10" i="20"/>
  <c r="C10" i="20"/>
  <c r="M10" i="20" s="1"/>
  <c r="J11" i="20"/>
  <c r="K11" i="20" s="1"/>
  <c r="J10" i="20"/>
  <c r="L9" i="20"/>
  <c r="L34" i="20" s="1"/>
  <c r="H9" i="20"/>
  <c r="H13" i="20" s="1"/>
  <c r="E11" i="20"/>
  <c r="F11" i="20" s="1"/>
  <c r="O11" i="20" s="1"/>
  <c r="G9" i="20"/>
  <c r="G34" i="20" s="1"/>
  <c r="C9" i="20"/>
  <c r="C13" i="20" s="1"/>
  <c r="E12" i="20"/>
  <c r="G12" i="20"/>
  <c r="O28" i="20" l="1"/>
  <c r="O32" i="20" s="1"/>
  <c r="F32" i="20"/>
  <c r="E10" i="20"/>
  <c r="E9" i="20" s="1"/>
  <c r="E34" i="20" s="1"/>
  <c r="J9" i="20"/>
  <c r="J34" i="20" s="1"/>
  <c r="F12" i="20"/>
  <c r="M9" i="20"/>
  <c r="P9" i="20"/>
  <c r="P34" i="20" s="1"/>
  <c r="G13" i="20"/>
  <c r="K10" i="20"/>
  <c r="K9" i="20" s="1"/>
  <c r="K34" i="20" s="1"/>
  <c r="N11" i="20"/>
  <c r="P17" i="20"/>
  <c r="M17" i="20"/>
  <c r="M16" i="20"/>
  <c r="J17" i="20"/>
  <c r="K17" i="20" s="1"/>
  <c r="L16" i="20"/>
  <c r="L15" i="20" s="1"/>
  <c r="L35" i="20" s="1"/>
  <c r="L37" i="20" s="1"/>
  <c r="J16" i="20"/>
  <c r="H15" i="20"/>
  <c r="E17" i="20"/>
  <c r="F17" i="20" s="1"/>
  <c r="G16" i="20"/>
  <c r="G15" i="20" s="1"/>
  <c r="G35" i="20" s="1"/>
  <c r="G37" i="20" s="1"/>
  <c r="E16" i="20"/>
  <c r="C15" i="20"/>
  <c r="E21" i="20"/>
  <c r="G21" i="20"/>
  <c r="F10" i="20" l="1"/>
  <c r="F9" i="20" s="1"/>
  <c r="F34" i="20" s="1"/>
  <c r="E13" i="20"/>
  <c r="N9" i="20"/>
  <c r="N34" i="20" s="1"/>
  <c r="N10" i="20"/>
  <c r="F21" i="20"/>
  <c r="P15" i="20"/>
  <c r="P35" i="20" s="1"/>
  <c r="P37" i="20" s="1"/>
  <c r="M15" i="20"/>
  <c r="F16" i="20"/>
  <c r="K16" i="20"/>
  <c r="K15" i="20" s="1"/>
  <c r="K35" i="20" s="1"/>
  <c r="K37" i="20" s="1"/>
  <c r="P16" i="20"/>
  <c r="O17" i="20"/>
  <c r="O10" i="20"/>
  <c r="N16" i="20"/>
  <c r="N17" i="20"/>
  <c r="F15" i="20"/>
  <c r="F35" i="20" s="1"/>
  <c r="J15" i="20"/>
  <c r="J35" i="20" s="1"/>
  <c r="J37" i="20" s="1"/>
  <c r="E15" i="20"/>
  <c r="E35" i="20" s="1"/>
  <c r="E37" i="20" s="1"/>
  <c r="F37" i="20" l="1"/>
  <c r="O16" i="20"/>
  <c r="O15" i="20"/>
  <c r="O35" i="20" s="1"/>
  <c r="O9" i="20"/>
  <c r="O34" i="20" s="1"/>
  <c r="F13" i="20"/>
  <c r="N15" i="20"/>
  <c r="N35" i="20" s="1"/>
  <c r="N37" i="20" s="1"/>
  <c r="L21" i="20"/>
  <c r="O37" i="20" l="1"/>
  <c r="J23" i="20" l="1"/>
  <c r="M25" i="20"/>
  <c r="M24" i="20"/>
  <c r="M23" i="20"/>
  <c r="C22" i="20"/>
  <c r="C26" i="20" s="1"/>
  <c r="J25" i="20"/>
  <c r="L25" i="20" s="1"/>
  <c r="J24" i="20"/>
  <c r="L24" i="20" s="1"/>
  <c r="H22" i="20"/>
  <c r="H26" i="20" s="1"/>
  <c r="E25" i="20"/>
  <c r="G25" i="20" s="1"/>
  <c r="E24" i="20"/>
  <c r="G24" i="20" s="1"/>
  <c r="E23" i="20"/>
  <c r="E39" i="20" l="1"/>
  <c r="G39" i="20"/>
  <c r="P24" i="20"/>
  <c r="P25" i="20"/>
  <c r="N24" i="20"/>
  <c r="M22" i="20"/>
  <c r="L22" i="20"/>
  <c r="N25" i="20"/>
  <c r="K25" i="20"/>
  <c r="G22" i="20"/>
  <c r="K24" i="20"/>
  <c r="J22" i="20"/>
  <c r="J38" i="20" s="1"/>
  <c r="K23" i="20"/>
  <c r="F25" i="20"/>
  <c r="O25" i="20" s="1"/>
  <c r="F24" i="20"/>
  <c r="O24" i="20" s="1"/>
  <c r="E22" i="20"/>
  <c r="E26" i="20" l="1"/>
  <c r="E33" i="20" s="1"/>
  <c r="E38" i="20"/>
  <c r="F39" i="20"/>
  <c r="L26" i="20"/>
  <c r="L38" i="20"/>
  <c r="G26" i="20"/>
  <c r="G33" i="20" s="1"/>
  <c r="G38" i="20"/>
  <c r="N38" i="20"/>
  <c r="P22" i="20"/>
  <c r="P38" i="20" s="1"/>
  <c r="F23" i="20"/>
  <c r="F22" i="20" s="1"/>
  <c r="K22" i="20"/>
  <c r="K38" i="20" s="1"/>
  <c r="F33" i="20" l="1"/>
  <c r="F38" i="20"/>
  <c r="O23" i="20"/>
  <c r="O22" i="20" s="1"/>
  <c r="O38" i="20" s="1"/>
  <c r="M21" i="20" l="1"/>
  <c r="M26" i="20" s="1"/>
  <c r="M12" i="20" l="1"/>
  <c r="M13" i="20" s="1"/>
  <c r="J21" i="20"/>
  <c r="J26" i="20" s="1"/>
  <c r="L12" i="20"/>
  <c r="J12" i="20"/>
  <c r="P21" i="20"/>
  <c r="P26" i="20" s="1"/>
  <c r="N21" i="20"/>
  <c r="N26" i="20" s="1"/>
  <c r="P12" i="20"/>
  <c r="J13" i="20" l="1"/>
  <c r="J33" i="20" s="1"/>
  <c r="N33" i="20" s="1"/>
  <c r="J39" i="20"/>
  <c r="P13" i="20"/>
  <c r="L13" i="20"/>
  <c r="L39" i="20"/>
  <c r="K12" i="20"/>
  <c r="N12" i="20"/>
  <c r="K21" i="20"/>
  <c r="L33" i="20" l="1"/>
  <c r="P39" i="20"/>
  <c r="N13" i="20"/>
  <c r="K39" i="20"/>
  <c r="O21" i="20"/>
  <c r="K26" i="20"/>
  <c r="O12" i="20"/>
  <c r="K13" i="20"/>
  <c r="N39" i="20" l="1"/>
  <c r="K33" i="20"/>
  <c r="O13" i="20"/>
  <c r="O39" i="20"/>
</calcChain>
</file>

<file path=xl/sharedStrings.xml><?xml version="1.0" encoding="utf-8"?>
<sst xmlns="http://schemas.openxmlformats.org/spreadsheetml/2006/main" count="201" uniqueCount="74">
  <si>
    <t>за счет средств городского бюджета, тыс.руб.</t>
  </si>
  <si>
    <t>за счет средств от собственных доходов, тыс.руб.</t>
  </si>
  <si>
    <t>№</t>
  </si>
  <si>
    <t>Электрическая энергия</t>
  </si>
  <si>
    <t>Тепловая энергия</t>
  </si>
  <si>
    <t>январь</t>
  </si>
  <si>
    <t>февраль</t>
  </si>
  <si>
    <t>март</t>
  </si>
  <si>
    <t>апрель</t>
  </si>
  <si>
    <t>май</t>
  </si>
  <si>
    <t>июнь</t>
  </si>
  <si>
    <t>МАУ "Спортивная школа "Центр боевых искусств"</t>
  </si>
  <si>
    <t>Водоснабжение</t>
  </si>
  <si>
    <t>Водоотведение</t>
  </si>
  <si>
    <t>Негативное воздействие на водоотведение</t>
  </si>
  <si>
    <t>Потребители</t>
  </si>
  <si>
    <t xml:space="preserve">тариф </t>
  </si>
  <si>
    <t>тыс.руб.</t>
  </si>
  <si>
    <t>Действующее постановление на 2023 год</t>
  </si>
  <si>
    <t>Проект постановления на 2023 год</t>
  </si>
  <si>
    <t>Отклонение</t>
  </si>
  <si>
    <t>Натур.ед.</t>
  </si>
  <si>
    <t>Водоснабжение, водоотведение</t>
  </si>
  <si>
    <t>МУ "Информационное агентство Город"</t>
  </si>
  <si>
    <t>ул. Пионерская, 31 (СН 2)</t>
  </si>
  <si>
    <t>ул. Октябрьская, 217 (НН)</t>
  </si>
  <si>
    <t>подсветка рекламных конструкций</t>
  </si>
  <si>
    <t>июль</t>
  </si>
  <si>
    <t>1 полугодие</t>
  </si>
  <si>
    <t>СН2</t>
  </si>
  <si>
    <t>НН</t>
  </si>
  <si>
    <t>ул. Лазо, 44</t>
  </si>
  <si>
    <t>возмещение по ул. Лазо,41</t>
  </si>
  <si>
    <t>МБУК"Городской Дом культуры"</t>
  </si>
  <si>
    <t>МБУДО "Детская музыкальная школа им. Г.М.Сапаловой", в том числе:</t>
  </si>
  <si>
    <t>МБУДО "Детская художественная школа им. П.С. Естафьева", в том числе:</t>
  </si>
  <si>
    <t>МБУК "Городской Дом культуры", всего:</t>
  </si>
  <si>
    <t>Итого по тепловой энергии</t>
  </si>
  <si>
    <t>Итого по электрической энергии</t>
  </si>
  <si>
    <t>Итого по воде</t>
  </si>
  <si>
    <t>Итого управление культуры</t>
  </si>
  <si>
    <t>к Пояснительной записке</t>
  </si>
  <si>
    <t>Сводная информация по корректировке лимитов потребления коммунальных услуг на 2023 год</t>
  </si>
  <si>
    <t>Приложение № 1</t>
  </si>
  <si>
    <t>Приложение № 2</t>
  </si>
  <si>
    <t>Расчет по дополнительным лимитам потребления электрической энергии</t>
  </si>
  <si>
    <t>по МБУ ДО "Деткая художественная школа им. П.С.Естафьева"</t>
  </si>
  <si>
    <t>на 2023 год</t>
  </si>
  <si>
    <t>№ п/п</t>
  </si>
  <si>
    <t>Период</t>
  </si>
  <si>
    <t>Уровень напряжения</t>
  </si>
  <si>
    <t>Фактическое потребление за 2022 год</t>
  </si>
  <si>
    <t>Ожидаемое потребление на 2023 год</t>
  </si>
  <si>
    <t>СН 2</t>
  </si>
  <si>
    <t>август</t>
  </si>
  <si>
    <t>сентябрь</t>
  </si>
  <si>
    <t>октябрь</t>
  </si>
  <si>
    <t>ноябрь</t>
  </si>
  <si>
    <t>декабрь</t>
  </si>
  <si>
    <t>2 полугодие</t>
  </si>
  <si>
    <t>Год</t>
  </si>
  <si>
    <t>Итого</t>
  </si>
  <si>
    <t>по действующему постановлению</t>
  </si>
  <si>
    <t xml:space="preserve">Примечание: </t>
  </si>
  <si>
    <t>Ожидаемое потребление электроэнергии на 2023 год принято: на 1 полугодие 2023 года - на основании фактического потребления за 1 полугодие 2023 года (счета-фактуры прилагаются), на 2 полугодие 2023 года - на основании фактического потребления за 2 полугодие 2022 года</t>
  </si>
  <si>
    <t>Приложение № 3</t>
  </si>
  <si>
    <t>Расчет по дополнительным лимитам потребления тепловой энергии</t>
  </si>
  <si>
    <t>по МБУ ДО "Детская музыкальная школа им. Г.П.Сапаловой</t>
  </si>
  <si>
    <t>Ожидаемое потребление тепловой энергии на 2023 год принято: на 1 полугодие 2023 года - на основании фактического потребления за 1 полугодие 2023 года (счета  прилагаются), на 2 полугодие 2023 года - на основании фактического потребления за 2 полугодие 2022 года</t>
  </si>
  <si>
    <t>по МБУ ДО "Городской Дом культуры"</t>
  </si>
  <si>
    <t>Приложение № 4</t>
  </si>
  <si>
    <t>Расчет дополнительным лимитам потребления электрической энергии</t>
  </si>
  <si>
    <t>ИТОГО по муниципальным учреждениям, в том числе:</t>
  </si>
  <si>
    <t>к Пояснительной записке от 25.09.2023 № 4982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</si>
</sst>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9" fontId="3" fillId="0" borderId="0" applyFont="0" applyFill="0" applyBorder="0" applyAlignment="0" applyProtection="0"/>
  </cellStyleXfs>
  <cellXfs count="76">
    <xf numFmtId="0" fontId="0" fillId="0" borderId="0" xfId="0"/>
    <xf numFmtId="4" fontId="5" fillId="0" borderId="1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center"/>
    </xf>
    <xf numFmtId="9" fontId="5" fillId="0" borderId="1" xfId="2" applyFont="1" applyFill="1" applyBorder="1" applyAlignment="1">
      <alignment horizontal="right"/>
    </xf>
    <xf numFmtId="4" fontId="5" fillId="0" borderId="1" xfId="0" applyNumberFormat="1" applyFont="1" applyFill="1" applyBorder="1"/>
    <xf numFmtId="9" fontId="5" fillId="0" borderId="1" xfId="2" applyFont="1" applyFill="1" applyBorder="1" applyAlignment="1">
      <alignment horizontal="right" wrapText="1"/>
    </xf>
    <xf numFmtId="0" fontId="5" fillId="0" borderId="1" xfId="0" applyFont="1" applyFill="1" applyBorder="1" applyAlignment="1">
      <alignment wrapText="1"/>
    </xf>
    <xf numFmtId="4" fontId="1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/>
    <xf numFmtId="0" fontId="2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/>
    <xf numFmtId="0" fontId="1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right" vertical="top" wrapText="1"/>
    </xf>
    <xf numFmtId="4" fontId="1" fillId="0" borderId="0" xfId="0" applyNumberFormat="1" applyFont="1" applyFill="1"/>
    <xf numFmtId="4" fontId="1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wrapText="1"/>
    </xf>
    <xf numFmtId="4" fontId="2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right" wrapText="1"/>
    </xf>
    <xf numFmtId="9" fontId="6" fillId="0" borderId="1" xfId="2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right"/>
    </xf>
    <xf numFmtId="4" fontId="6" fillId="0" borderId="1" xfId="0" applyNumberFormat="1" applyFont="1" applyFill="1" applyBorder="1"/>
    <xf numFmtId="0" fontId="6" fillId="0" borderId="1" xfId="0" applyFont="1" applyFill="1" applyBorder="1" applyAlignment="1">
      <alignment wrapText="1"/>
    </xf>
    <xf numFmtId="0" fontId="1" fillId="0" borderId="0" xfId="0" applyFont="1" applyFill="1"/>
    <xf numFmtId="0" fontId="1" fillId="0" borderId="1" xfId="0" applyFont="1" applyFill="1" applyBorder="1"/>
    <xf numFmtId="0" fontId="2" fillId="0" borderId="1" xfId="0" applyFont="1" applyFill="1" applyBorder="1"/>
    <xf numFmtId="0" fontId="2" fillId="0" borderId="1" xfId="0" applyFont="1" applyFill="1" applyBorder="1" applyAlignment="1">
      <alignment wrapText="1"/>
    </xf>
    <xf numFmtId="0" fontId="2" fillId="0" borderId="0" xfId="0" applyFont="1" applyFill="1"/>
    <xf numFmtId="0" fontId="2" fillId="2" borderId="1" xfId="0" applyFont="1" applyFill="1" applyBorder="1"/>
    <xf numFmtId="4" fontId="2" fillId="0" borderId="1" xfId="0" applyNumberFormat="1" applyFont="1" applyFill="1" applyBorder="1" applyAlignment="1">
      <alignment horizontal="right"/>
    </xf>
    <xf numFmtId="1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2" fontId="1" fillId="0" borderId="1" xfId="0" applyNumberFormat="1" applyFont="1" applyFill="1" applyBorder="1"/>
    <xf numFmtId="0" fontId="1" fillId="0" borderId="0" xfId="0" applyFont="1" applyFill="1" applyAlignment="1">
      <alignment horizontal="right"/>
    </xf>
    <xf numFmtId="4" fontId="1" fillId="0" borderId="0" xfId="0" applyNumberFormat="1" applyFont="1"/>
    <xf numFmtId="4" fontId="1" fillId="0" borderId="0" xfId="0" applyNumberFormat="1" applyFont="1" applyAlignment="1">
      <alignment horizontal="left" vertical="center" wrapText="1"/>
    </xf>
    <xf numFmtId="4" fontId="1" fillId="0" borderId="0" xfId="0" applyNumberFormat="1" applyFont="1" applyAlignment="1">
      <alignment horizontal="right"/>
    </xf>
    <xf numFmtId="4" fontId="1" fillId="0" borderId="0" xfId="0" applyNumberFormat="1" applyFont="1" applyBorder="1"/>
    <xf numFmtId="4" fontId="1" fillId="0" borderId="0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/>
    <xf numFmtId="3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/>
    <xf numFmtId="4" fontId="1" fillId="0" borderId="0" xfId="0" applyNumberFormat="1" applyFont="1" applyFill="1" applyBorder="1"/>
    <xf numFmtId="4" fontId="2" fillId="0" borderId="1" xfId="0" applyNumberFormat="1" applyFont="1" applyBorder="1" applyAlignment="1">
      <alignment horizontal="right" wrapText="1"/>
    </xf>
    <xf numFmtId="4" fontId="1" fillId="0" borderId="0" xfId="0" applyNumberFormat="1" applyFont="1" applyFill="1" applyAlignment="1">
      <alignment horizontal="left" vertical="center" wrapText="1"/>
    </xf>
    <xf numFmtId="0" fontId="8" fillId="0" borderId="0" xfId="0" applyFont="1"/>
    <xf numFmtId="0" fontId="9" fillId="0" borderId="0" xfId="0" applyFont="1"/>
    <xf numFmtId="4" fontId="1" fillId="0" borderId="0" xfId="0" applyNumberFormat="1" applyFont="1" applyFill="1" applyAlignment="1">
      <alignment horizontal="right"/>
    </xf>
    <xf numFmtId="4" fontId="1" fillId="0" borderId="0" xfId="0" applyNumberFormat="1" applyFont="1" applyFill="1" applyBorder="1" applyAlignment="1">
      <alignment horizontal="left" vertical="center" wrapText="1"/>
    </xf>
    <xf numFmtId="4" fontId="1" fillId="0" borderId="0" xfId="0" applyNumberFormat="1" applyFont="1" applyFill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left" vertical="center" wrapText="1"/>
    </xf>
    <xf numFmtId="4" fontId="2" fillId="0" borderId="0" xfId="0" applyNumberFormat="1" applyFont="1" applyFill="1"/>
    <xf numFmtId="4" fontId="1" fillId="0" borderId="0" xfId="0" applyNumberFormat="1" applyFont="1" applyFill="1" applyAlignment="1">
      <alignment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left" wrapText="1"/>
    </xf>
    <xf numFmtId="4" fontId="1" fillId="0" borderId="0" xfId="0" applyNumberFormat="1" applyFont="1" applyAlignment="1">
      <alignment horizontal="left" wrapText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opLeftCell="A5" zoomScale="90" zoomScaleNormal="90" workbookViewId="0">
      <pane xSplit="2" ySplit="3" topLeftCell="C17" activePane="bottomRight" state="frozen"/>
      <selection activeCell="A5" sqref="A5"/>
      <selection pane="topRight" activeCell="C5" sqref="C5"/>
      <selection pane="bottomLeft" activeCell="A8" sqref="A8"/>
      <selection pane="bottomRight" activeCell="C38" sqref="C38"/>
    </sheetView>
  </sheetViews>
  <sheetFormatPr defaultColWidth="8.85546875" defaultRowHeight="15.75" x14ac:dyDescent="0.25"/>
  <cols>
    <col min="1" max="1" width="8" style="25" customWidth="1"/>
    <col min="2" max="2" width="37" style="25" customWidth="1"/>
    <col min="3" max="3" width="10.140625" style="25" customWidth="1"/>
    <col min="4" max="4" width="8.85546875" style="25"/>
    <col min="5" max="5" width="10.140625" style="25" customWidth="1"/>
    <col min="6" max="6" width="9.28515625" style="25" customWidth="1"/>
    <col min="7" max="7" width="11.42578125" style="25" customWidth="1"/>
    <col min="8" max="8" width="10.42578125" style="25" customWidth="1"/>
    <col min="9" max="11" width="8.85546875" style="25"/>
    <col min="12" max="12" width="10.7109375" style="25" customWidth="1"/>
    <col min="13" max="13" width="10.140625" style="25" customWidth="1"/>
    <col min="14" max="14" width="11" style="25" customWidth="1"/>
    <col min="15" max="15" width="11.42578125" style="25" customWidth="1"/>
    <col min="16" max="16" width="13.7109375" style="25" customWidth="1"/>
    <col min="17" max="16384" width="8.85546875" style="25"/>
  </cols>
  <sheetData>
    <row r="1" spans="1:16" x14ac:dyDescent="0.25">
      <c r="P1" s="35" t="s">
        <v>43</v>
      </c>
    </row>
    <row r="2" spans="1:16" x14ac:dyDescent="0.25">
      <c r="P2" s="35" t="s">
        <v>41</v>
      </c>
    </row>
    <row r="3" spans="1:16" x14ac:dyDescent="0.25">
      <c r="A3" s="25" t="s">
        <v>42</v>
      </c>
    </row>
    <row r="5" spans="1:16" x14ac:dyDescent="0.25">
      <c r="A5" s="62" t="s">
        <v>2</v>
      </c>
      <c r="B5" s="64" t="s">
        <v>15</v>
      </c>
      <c r="C5" s="66" t="s">
        <v>19</v>
      </c>
      <c r="D5" s="67"/>
      <c r="E5" s="67"/>
      <c r="F5" s="67"/>
      <c r="G5" s="68"/>
      <c r="H5" s="66" t="s">
        <v>18</v>
      </c>
      <c r="I5" s="67"/>
      <c r="J5" s="67"/>
      <c r="K5" s="67"/>
      <c r="L5" s="68"/>
      <c r="M5" s="66" t="s">
        <v>20</v>
      </c>
      <c r="N5" s="67"/>
      <c r="O5" s="67"/>
      <c r="P5" s="68"/>
    </row>
    <row r="6" spans="1:16" x14ac:dyDescent="0.25">
      <c r="A6" s="62"/>
      <c r="B6" s="65"/>
      <c r="C6" s="69"/>
      <c r="D6" s="70"/>
      <c r="E6" s="70"/>
      <c r="F6" s="70"/>
      <c r="G6" s="71"/>
      <c r="H6" s="69"/>
      <c r="I6" s="70"/>
      <c r="J6" s="70"/>
      <c r="K6" s="70"/>
      <c r="L6" s="71"/>
      <c r="M6" s="69"/>
      <c r="N6" s="70"/>
      <c r="O6" s="70"/>
      <c r="P6" s="71"/>
    </row>
    <row r="7" spans="1:16" ht="126" x14ac:dyDescent="0.25">
      <c r="A7" s="63"/>
      <c r="B7" s="65"/>
      <c r="C7" s="16" t="s">
        <v>21</v>
      </c>
      <c r="D7" s="16" t="s">
        <v>16</v>
      </c>
      <c r="E7" s="16" t="s">
        <v>17</v>
      </c>
      <c r="F7" s="16" t="s">
        <v>0</v>
      </c>
      <c r="G7" s="16" t="s">
        <v>1</v>
      </c>
      <c r="H7" s="16" t="s">
        <v>21</v>
      </c>
      <c r="I7" s="16" t="s">
        <v>16</v>
      </c>
      <c r="J7" s="16" t="s">
        <v>17</v>
      </c>
      <c r="K7" s="16" t="s">
        <v>0</v>
      </c>
      <c r="L7" s="16" t="s">
        <v>1</v>
      </c>
      <c r="M7" s="16" t="s">
        <v>21</v>
      </c>
      <c r="N7" s="16" t="s">
        <v>17</v>
      </c>
      <c r="O7" s="16" t="s">
        <v>0</v>
      </c>
      <c r="P7" s="16" t="s">
        <v>1</v>
      </c>
    </row>
    <row r="8" spans="1:16" x14ac:dyDescent="0.25">
      <c r="A8" s="30" t="s">
        <v>4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</row>
    <row r="9" spans="1:16" ht="47.25" x14ac:dyDescent="0.25">
      <c r="A9" s="9">
        <v>1</v>
      </c>
      <c r="B9" s="24" t="s">
        <v>34</v>
      </c>
      <c r="C9" s="1">
        <f t="shared" ref="C9:G9" si="0">C10+C11</f>
        <v>171.49</v>
      </c>
      <c r="D9" s="1"/>
      <c r="E9" s="1">
        <f t="shared" si="0"/>
        <v>379.0906493</v>
      </c>
      <c r="F9" s="1">
        <f t="shared" si="0"/>
        <v>379.0906493</v>
      </c>
      <c r="G9" s="1">
        <f t="shared" si="0"/>
        <v>0</v>
      </c>
      <c r="H9" s="1">
        <f t="shared" ref="H9" si="1">H10+H11</f>
        <v>169.28</v>
      </c>
      <c r="I9" s="1"/>
      <c r="J9" s="1">
        <f t="shared" ref="J9:L9" si="2">J10+J11</f>
        <v>374.20528960000001</v>
      </c>
      <c r="K9" s="1">
        <f t="shared" si="2"/>
        <v>374.20528960000001</v>
      </c>
      <c r="L9" s="1">
        <f t="shared" si="2"/>
        <v>0</v>
      </c>
      <c r="M9" s="1">
        <f t="shared" ref="M9:M11" si="3">C9-H9</f>
        <v>2.210000000000008</v>
      </c>
      <c r="N9" s="1">
        <f t="shared" ref="N9:N11" si="4">E9-J9</f>
        <v>4.8853596999999809</v>
      </c>
      <c r="O9" s="1">
        <f t="shared" ref="O9:O11" si="5">F9-K9</f>
        <v>4.8853596999999809</v>
      </c>
      <c r="P9" s="1">
        <f t="shared" ref="P9:P11" si="6">G9-L9</f>
        <v>0</v>
      </c>
    </row>
    <row r="10" spans="1:16" x14ac:dyDescent="0.25">
      <c r="A10" s="27"/>
      <c r="B10" s="20" t="s">
        <v>31</v>
      </c>
      <c r="C10" s="1">
        <f>90.66+2.21</f>
        <v>92.86999999999999</v>
      </c>
      <c r="D10" s="1">
        <v>2210.5700000000002</v>
      </c>
      <c r="E10" s="1">
        <f t="shared" ref="E10:E11" si="7">C10*D10/1000</f>
        <v>205.29563590000001</v>
      </c>
      <c r="F10" s="1">
        <f t="shared" ref="F10:F11" si="8">E10-G10</f>
        <v>205.29563590000001</v>
      </c>
      <c r="G10" s="1"/>
      <c r="H10" s="1">
        <v>90.66</v>
      </c>
      <c r="I10" s="1">
        <v>2210.5700000000002</v>
      </c>
      <c r="J10" s="1">
        <f t="shared" ref="J10:J11" si="9">H10*I10/1000</f>
        <v>200.4102762</v>
      </c>
      <c r="K10" s="1">
        <f t="shared" ref="K10:K11" si="10">J10-L10</f>
        <v>200.4102762</v>
      </c>
      <c r="L10" s="1"/>
      <c r="M10" s="1">
        <f t="shared" si="3"/>
        <v>2.2099999999999937</v>
      </c>
      <c r="N10" s="1">
        <f t="shared" si="4"/>
        <v>4.8853597000000093</v>
      </c>
      <c r="O10" s="1">
        <f t="shared" si="5"/>
        <v>4.8853597000000093</v>
      </c>
      <c r="P10" s="1">
        <f t="shared" si="6"/>
        <v>0</v>
      </c>
    </row>
    <row r="11" spans="1:16" x14ac:dyDescent="0.25">
      <c r="A11" s="27"/>
      <c r="B11" s="20" t="s">
        <v>32</v>
      </c>
      <c r="C11" s="1">
        <v>78.62</v>
      </c>
      <c r="D11" s="1">
        <v>2210.5700000000002</v>
      </c>
      <c r="E11" s="1">
        <f t="shared" si="7"/>
        <v>173.79501340000002</v>
      </c>
      <c r="F11" s="1">
        <f t="shared" si="8"/>
        <v>173.79501340000002</v>
      </c>
      <c r="G11" s="1"/>
      <c r="H11" s="1">
        <v>78.62</v>
      </c>
      <c r="I11" s="1">
        <v>2210.5700000000002</v>
      </c>
      <c r="J11" s="1">
        <f t="shared" si="9"/>
        <v>173.79501340000002</v>
      </c>
      <c r="K11" s="1">
        <f t="shared" si="10"/>
        <v>173.79501340000002</v>
      </c>
      <c r="L11" s="1"/>
      <c r="M11" s="1">
        <f t="shared" si="3"/>
        <v>0</v>
      </c>
      <c r="N11" s="1">
        <f t="shared" si="4"/>
        <v>0</v>
      </c>
      <c r="O11" s="1">
        <f t="shared" si="5"/>
        <v>0</v>
      </c>
      <c r="P11" s="1">
        <f t="shared" si="6"/>
        <v>0</v>
      </c>
    </row>
    <row r="12" spans="1:16" ht="31.5" x14ac:dyDescent="0.25">
      <c r="A12" s="32">
        <v>2</v>
      </c>
      <c r="B12" s="6" t="s">
        <v>11</v>
      </c>
      <c r="C12" s="1">
        <v>388.07</v>
      </c>
      <c r="D12" s="1">
        <v>2210.5700000000002</v>
      </c>
      <c r="E12" s="1">
        <f t="shared" ref="E12" si="11">C12*D12/1000</f>
        <v>857.85589990000005</v>
      </c>
      <c r="F12" s="1">
        <f>E12-G12</f>
        <v>762.42559300000005</v>
      </c>
      <c r="G12" s="1">
        <f>43.17*D12/1000</f>
        <v>95.430306900000005</v>
      </c>
      <c r="H12" s="1">
        <v>641.64</v>
      </c>
      <c r="I12" s="1">
        <v>2210.5700000000002</v>
      </c>
      <c r="J12" s="1">
        <f t="shared" ref="J12" si="12">H12*I12/1000</f>
        <v>1418.3901348000002</v>
      </c>
      <c r="K12" s="1">
        <f>J12-L12</f>
        <v>1322.9598279000002</v>
      </c>
      <c r="L12" s="1">
        <f>43.17*I12/1000</f>
        <v>95.430306900000005</v>
      </c>
      <c r="M12" s="1">
        <f>C12-H12</f>
        <v>-253.57</v>
      </c>
      <c r="N12" s="1">
        <f>E12-J12</f>
        <v>-560.53423490000011</v>
      </c>
      <c r="O12" s="1">
        <f>F12-K12</f>
        <v>-560.53423490000011</v>
      </c>
      <c r="P12" s="1">
        <f>G12-L12</f>
        <v>0</v>
      </c>
    </row>
    <row r="13" spans="1:16" s="29" customFormat="1" x14ac:dyDescent="0.25">
      <c r="A13" s="27"/>
      <c r="B13" s="28" t="s">
        <v>37</v>
      </c>
      <c r="C13" s="11">
        <f>C9+C12</f>
        <v>559.55999999999995</v>
      </c>
      <c r="D13" s="11"/>
      <c r="E13" s="11">
        <f t="shared" ref="E13:P13" si="13">E9+E12</f>
        <v>1236.9465491999999</v>
      </c>
      <c r="F13" s="11">
        <f t="shared" si="13"/>
        <v>1141.5162423000002</v>
      </c>
      <c r="G13" s="11">
        <f t="shared" si="13"/>
        <v>95.430306900000005</v>
      </c>
      <c r="H13" s="11">
        <f t="shared" si="13"/>
        <v>810.92</v>
      </c>
      <c r="I13" s="11"/>
      <c r="J13" s="11">
        <f t="shared" si="13"/>
        <v>1792.5954244000002</v>
      </c>
      <c r="K13" s="11">
        <f t="shared" si="13"/>
        <v>1697.1651175000002</v>
      </c>
      <c r="L13" s="11">
        <f t="shared" si="13"/>
        <v>95.430306900000005</v>
      </c>
      <c r="M13" s="11">
        <f t="shared" si="13"/>
        <v>-251.35999999999999</v>
      </c>
      <c r="N13" s="11">
        <f t="shared" si="13"/>
        <v>-555.64887520000013</v>
      </c>
      <c r="O13" s="11">
        <f t="shared" si="13"/>
        <v>-555.64887520000013</v>
      </c>
      <c r="P13" s="11">
        <f t="shared" si="13"/>
        <v>0</v>
      </c>
    </row>
    <row r="14" spans="1:16" x14ac:dyDescent="0.25">
      <c r="A14" s="30" t="s">
        <v>3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</row>
    <row r="15" spans="1:16" ht="47.25" x14ac:dyDescent="0.25">
      <c r="A15" s="9">
        <v>1</v>
      </c>
      <c r="B15" s="24" t="s">
        <v>35</v>
      </c>
      <c r="C15" s="18">
        <f t="shared" ref="C15:G15" si="14">C16+C17</f>
        <v>30.234810000000003</v>
      </c>
      <c r="D15" s="18"/>
      <c r="E15" s="18">
        <f t="shared" si="14"/>
        <v>220.69275420000002</v>
      </c>
      <c r="F15" s="18">
        <f t="shared" si="14"/>
        <v>204.1039542</v>
      </c>
      <c r="G15" s="18">
        <f t="shared" si="14"/>
        <v>16.588799999999999</v>
      </c>
      <c r="H15" s="18">
        <f t="shared" ref="H15" si="15">H16+H17</f>
        <v>28.79</v>
      </c>
      <c r="I15" s="18"/>
      <c r="J15" s="18">
        <f t="shared" ref="J15:L15" si="16">J16+J17</f>
        <v>210.32310000000001</v>
      </c>
      <c r="K15" s="18">
        <f t="shared" si="16"/>
        <v>193.73429999999999</v>
      </c>
      <c r="L15" s="18">
        <f t="shared" si="16"/>
        <v>16.588799999999999</v>
      </c>
      <c r="M15" s="1">
        <f t="shared" ref="M15:M21" si="17">C15-H15</f>
        <v>1.4448100000000039</v>
      </c>
      <c r="N15" s="1">
        <f t="shared" ref="N15:P21" si="18">E15-J15</f>
        <v>10.369654200000014</v>
      </c>
      <c r="O15" s="1">
        <f t="shared" si="18"/>
        <v>10.369654200000014</v>
      </c>
      <c r="P15" s="1">
        <f t="shared" si="18"/>
        <v>0</v>
      </c>
    </row>
    <row r="16" spans="1:16" x14ac:dyDescent="0.25">
      <c r="A16" s="27"/>
      <c r="B16" s="19" t="s">
        <v>29</v>
      </c>
      <c r="C16" s="7">
        <v>11.1454</v>
      </c>
      <c r="D16" s="8">
        <v>6.75</v>
      </c>
      <c r="E16" s="8">
        <f t="shared" ref="E16:E17" si="19">C16*D16</f>
        <v>75.231450000000009</v>
      </c>
      <c r="F16" s="8">
        <f t="shared" ref="F16:F17" si="20">E16-G16</f>
        <v>58.64265000000001</v>
      </c>
      <c r="G16" s="8">
        <f>1.2288*2*D16</f>
        <v>16.588799999999999</v>
      </c>
      <c r="H16" s="7">
        <v>10.41</v>
      </c>
      <c r="I16" s="8">
        <v>6.75</v>
      </c>
      <c r="J16" s="8">
        <f t="shared" ref="J16:J17" si="21">H16*I16</f>
        <v>70.267499999999998</v>
      </c>
      <c r="K16" s="8">
        <f t="shared" ref="K16:K17" si="22">J16-L16</f>
        <v>53.678699999999999</v>
      </c>
      <c r="L16" s="8">
        <f>1.2288*2*I16</f>
        <v>16.588799999999999</v>
      </c>
      <c r="M16" s="1">
        <f t="shared" si="17"/>
        <v>0.73540000000000028</v>
      </c>
      <c r="N16" s="1">
        <f t="shared" si="18"/>
        <v>4.9639500000000112</v>
      </c>
      <c r="O16" s="1">
        <f t="shared" si="18"/>
        <v>4.9639500000000112</v>
      </c>
      <c r="P16" s="1">
        <f t="shared" si="18"/>
        <v>0</v>
      </c>
    </row>
    <row r="17" spans="1:16" x14ac:dyDescent="0.25">
      <c r="A17" s="27"/>
      <c r="B17" s="19" t="s">
        <v>30</v>
      </c>
      <c r="C17" s="7">
        <v>19.089410000000001</v>
      </c>
      <c r="D17" s="8">
        <v>7.62</v>
      </c>
      <c r="E17" s="8">
        <f t="shared" si="19"/>
        <v>145.4613042</v>
      </c>
      <c r="F17" s="8">
        <f t="shared" si="20"/>
        <v>145.4613042</v>
      </c>
      <c r="G17" s="8"/>
      <c r="H17" s="7">
        <v>18.38</v>
      </c>
      <c r="I17" s="8">
        <v>7.62</v>
      </c>
      <c r="J17" s="8">
        <f t="shared" si="21"/>
        <v>140.0556</v>
      </c>
      <c r="K17" s="8">
        <f t="shared" si="22"/>
        <v>140.0556</v>
      </c>
      <c r="L17" s="8">
        <v>0</v>
      </c>
      <c r="M17" s="1">
        <f t="shared" si="17"/>
        <v>0.70941000000000187</v>
      </c>
      <c r="N17" s="1">
        <f t="shared" si="18"/>
        <v>5.4057042000000024</v>
      </c>
      <c r="O17" s="1">
        <f t="shared" si="18"/>
        <v>5.4057042000000024</v>
      </c>
      <c r="P17" s="1">
        <f t="shared" si="18"/>
        <v>0</v>
      </c>
    </row>
    <row r="18" spans="1:16" ht="31.5" x14ac:dyDescent="0.25">
      <c r="A18" s="9">
        <v>2</v>
      </c>
      <c r="B18" s="17" t="s">
        <v>36</v>
      </c>
      <c r="C18" s="18">
        <f t="shared" ref="C18:G18" si="23">C19+C20</f>
        <v>70.339619999999996</v>
      </c>
      <c r="D18" s="18"/>
      <c r="E18" s="18">
        <f t="shared" si="23"/>
        <v>500.47798440000008</v>
      </c>
      <c r="F18" s="18">
        <f t="shared" si="23"/>
        <v>500.47798440000008</v>
      </c>
      <c r="G18" s="18">
        <f t="shared" si="23"/>
        <v>0</v>
      </c>
      <c r="H18" s="18">
        <f t="shared" ref="H18" si="24">H19+H20</f>
        <v>60.74</v>
      </c>
      <c r="I18" s="18"/>
      <c r="J18" s="18">
        <f t="shared" ref="J18:L18" si="25">J19+J20</f>
        <v>427.97790000000003</v>
      </c>
      <c r="K18" s="18">
        <f t="shared" si="25"/>
        <v>427.97790000000003</v>
      </c>
      <c r="L18" s="18">
        <f t="shared" si="25"/>
        <v>0</v>
      </c>
      <c r="M18" s="1">
        <f t="shared" si="17"/>
        <v>9.5996199999999945</v>
      </c>
      <c r="N18" s="1">
        <f t="shared" ref="N18:N20" si="26">E18-J18</f>
        <v>72.500084400000048</v>
      </c>
      <c r="O18" s="1">
        <f t="shared" ref="O18:O20" si="27">F18-K18</f>
        <v>72.500084400000048</v>
      </c>
      <c r="P18" s="1">
        <f t="shared" ref="P18:P20" si="28">G18-L18</f>
        <v>0</v>
      </c>
    </row>
    <row r="19" spans="1:16" x14ac:dyDescent="0.25">
      <c r="A19" s="27"/>
      <c r="B19" s="19" t="s">
        <v>29</v>
      </c>
      <c r="C19" s="7">
        <v>40.816000000000003</v>
      </c>
      <c r="D19" s="8">
        <v>6.75</v>
      </c>
      <c r="E19" s="8">
        <f t="shared" ref="E19:E20" si="29">C19*D19</f>
        <v>275.50800000000004</v>
      </c>
      <c r="F19" s="8">
        <f t="shared" ref="F19:F20" si="30">E19-G19</f>
        <v>275.50800000000004</v>
      </c>
      <c r="G19" s="8"/>
      <c r="H19" s="7">
        <v>40.07</v>
      </c>
      <c r="I19" s="8">
        <v>6.75</v>
      </c>
      <c r="J19" s="8">
        <f t="shared" ref="J19:J20" si="31">H19*I19</f>
        <v>270.47250000000003</v>
      </c>
      <c r="K19" s="8">
        <f t="shared" ref="K19:K20" si="32">J19-L19</f>
        <v>270.47250000000003</v>
      </c>
      <c r="L19" s="8"/>
      <c r="M19" s="1">
        <f t="shared" si="17"/>
        <v>0.74600000000000222</v>
      </c>
      <c r="N19" s="1">
        <f t="shared" si="26"/>
        <v>5.0355000000000132</v>
      </c>
      <c r="O19" s="1">
        <f t="shared" si="27"/>
        <v>5.0355000000000132</v>
      </c>
      <c r="P19" s="1">
        <f t="shared" si="28"/>
        <v>0</v>
      </c>
    </row>
    <row r="20" spans="1:16" x14ac:dyDescent="0.25">
      <c r="A20" s="27"/>
      <c r="B20" s="19" t="s">
        <v>30</v>
      </c>
      <c r="C20" s="7">
        <v>29.523620000000001</v>
      </c>
      <c r="D20" s="8">
        <v>7.62</v>
      </c>
      <c r="E20" s="8">
        <f t="shared" si="29"/>
        <v>224.96998440000002</v>
      </c>
      <c r="F20" s="8">
        <f t="shared" si="30"/>
        <v>224.96998440000002</v>
      </c>
      <c r="G20" s="8"/>
      <c r="H20" s="7">
        <v>20.67</v>
      </c>
      <c r="I20" s="8">
        <v>7.62</v>
      </c>
      <c r="J20" s="8">
        <f t="shared" si="31"/>
        <v>157.50540000000001</v>
      </c>
      <c r="K20" s="8">
        <f t="shared" si="32"/>
        <v>157.50540000000001</v>
      </c>
      <c r="L20" s="8"/>
      <c r="M20" s="1">
        <f t="shared" si="17"/>
        <v>8.8536199999999994</v>
      </c>
      <c r="N20" s="1">
        <f t="shared" si="26"/>
        <v>67.464584400000007</v>
      </c>
      <c r="O20" s="1">
        <f t="shared" si="27"/>
        <v>67.464584400000007</v>
      </c>
      <c r="P20" s="1">
        <f t="shared" si="28"/>
        <v>0</v>
      </c>
    </row>
    <row r="21" spans="1:16" ht="31.5" x14ac:dyDescent="0.25">
      <c r="A21" s="9">
        <v>3</v>
      </c>
      <c r="B21" s="24" t="s">
        <v>11</v>
      </c>
      <c r="C21" s="7">
        <v>106.99</v>
      </c>
      <c r="D21" s="8">
        <v>7.62</v>
      </c>
      <c r="E21" s="8">
        <f t="shared" ref="E21" si="33">C21*D21</f>
        <v>815.26379999999995</v>
      </c>
      <c r="F21" s="8">
        <f t="shared" ref="F21" si="34">E21-G21</f>
        <v>726.26981999999998</v>
      </c>
      <c r="G21" s="8">
        <f>11.679*D21</f>
        <v>88.993980000000008</v>
      </c>
      <c r="H21" s="7">
        <v>65.16</v>
      </c>
      <c r="I21" s="8">
        <v>7.62</v>
      </c>
      <c r="J21" s="8">
        <f t="shared" ref="J21" si="35">H21*I21</f>
        <v>496.51919999999996</v>
      </c>
      <c r="K21" s="8">
        <f t="shared" ref="K21" si="36">J21-L21</f>
        <v>407.52521999999993</v>
      </c>
      <c r="L21" s="8">
        <f>11.679*I21</f>
        <v>88.993980000000008</v>
      </c>
      <c r="M21" s="1">
        <f t="shared" si="17"/>
        <v>41.83</v>
      </c>
      <c r="N21" s="1">
        <f t="shared" si="18"/>
        <v>318.74459999999999</v>
      </c>
      <c r="O21" s="1">
        <f t="shared" si="18"/>
        <v>318.74460000000005</v>
      </c>
      <c r="P21" s="1">
        <f t="shared" si="18"/>
        <v>0</v>
      </c>
    </row>
    <row r="22" spans="1:16" ht="31.5" x14ac:dyDescent="0.25">
      <c r="A22" s="33">
        <v>4</v>
      </c>
      <c r="B22" s="10" t="s">
        <v>23</v>
      </c>
      <c r="C22" s="23">
        <f t="shared" ref="C22" si="37">C23+C24+C25</f>
        <v>58.072000000000003</v>
      </c>
      <c r="D22" s="23"/>
      <c r="E22" s="23">
        <f t="shared" ref="E22:H22" si="38">E23+E24+E25</f>
        <v>401.83440000000007</v>
      </c>
      <c r="F22" s="23">
        <f t="shared" si="38"/>
        <v>234.31044636000001</v>
      </c>
      <c r="G22" s="23">
        <f t="shared" si="38"/>
        <v>167.52395364</v>
      </c>
      <c r="H22" s="23">
        <f t="shared" si="38"/>
        <v>48.589999999999996</v>
      </c>
      <c r="I22" s="23"/>
      <c r="J22" s="23">
        <f t="shared" ref="J22:P22" si="39">J23+J24+J25</f>
        <v>337.83089999999993</v>
      </c>
      <c r="K22" s="23">
        <f t="shared" si="39"/>
        <v>234.31462649999997</v>
      </c>
      <c r="L22" s="23">
        <f t="shared" si="39"/>
        <v>103.5162735</v>
      </c>
      <c r="M22" s="23">
        <f t="shared" si="39"/>
        <v>9.4820000000000064</v>
      </c>
      <c r="N22" s="23">
        <f>N23+N24+N25</f>
        <v>64.003500000000059</v>
      </c>
      <c r="O22" s="23">
        <f t="shared" si="39"/>
        <v>-4.1801399999599198E-3</v>
      </c>
      <c r="P22" s="23">
        <f t="shared" si="39"/>
        <v>63.997680140000007</v>
      </c>
    </row>
    <row r="23" spans="1:16" x14ac:dyDescent="0.25">
      <c r="A23" s="2"/>
      <c r="B23" s="13" t="s">
        <v>24</v>
      </c>
      <c r="C23" s="1">
        <v>46.752000000000002</v>
      </c>
      <c r="D23" s="4">
        <v>6.75</v>
      </c>
      <c r="E23" s="4">
        <f t="shared" ref="E23:E25" si="40">C23*D23</f>
        <v>315.57600000000002</v>
      </c>
      <c r="F23" s="4">
        <f t="shared" ref="F23:F25" si="41">E23-G23</f>
        <v>234.31044636000001</v>
      </c>
      <c r="G23" s="4">
        <f>E23*25.7515%</f>
        <v>81.265553640000007</v>
      </c>
      <c r="H23" s="1">
        <v>37.269999999999996</v>
      </c>
      <c r="I23" s="4">
        <v>6.75</v>
      </c>
      <c r="J23" s="4">
        <f>H23*I23</f>
        <v>251.57249999999996</v>
      </c>
      <c r="K23" s="4">
        <f t="shared" ref="K23:K25" si="42">J23-L23</f>
        <v>234.31462649999997</v>
      </c>
      <c r="L23" s="4">
        <f>J23*6.86%</f>
        <v>17.257873499999999</v>
      </c>
      <c r="M23" s="1">
        <f t="shared" ref="M23:M25" si="43">C23-H23</f>
        <v>9.4820000000000064</v>
      </c>
      <c r="N23" s="1">
        <f>E23-J23</f>
        <v>64.003500000000059</v>
      </c>
      <c r="O23" s="1">
        <f t="shared" ref="O23:O25" si="44">F23-K23</f>
        <v>-4.1801399999599198E-3</v>
      </c>
      <c r="P23" s="1">
        <f>G23-L23-0.01</f>
        <v>63.997680140000007</v>
      </c>
    </row>
    <row r="24" spans="1:16" x14ac:dyDescent="0.25">
      <c r="A24" s="12"/>
      <c r="B24" s="13" t="s">
        <v>25</v>
      </c>
      <c r="C24" s="7">
        <v>5.32</v>
      </c>
      <c r="D24" s="8">
        <v>7.62</v>
      </c>
      <c r="E24" s="8">
        <f t="shared" si="40"/>
        <v>40.538400000000003</v>
      </c>
      <c r="F24" s="8">
        <f t="shared" si="41"/>
        <v>0</v>
      </c>
      <c r="G24" s="8">
        <f>E24</f>
        <v>40.538400000000003</v>
      </c>
      <c r="H24" s="7">
        <v>5.32</v>
      </c>
      <c r="I24" s="8">
        <v>7.62</v>
      </c>
      <c r="J24" s="8">
        <f t="shared" ref="J24:J25" si="45">H24*I24</f>
        <v>40.538400000000003</v>
      </c>
      <c r="K24" s="8">
        <f t="shared" si="42"/>
        <v>0</v>
      </c>
      <c r="L24" s="8">
        <f>J24</f>
        <v>40.538400000000003</v>
      </c>
      <c r="M24" s="1">
        <f t="shared" si="43"/>
        <v>0</v>
      </c>
      <c r="N24" s="1">
        <f t="shared" ref="N24:N25" si="46">E24-J24</f>
        <v>0</v>
      </c>
      <c r="O24" s="1">
        <f t="shared" si="44"/>
        <v>0</v>
      </c>
      <c r="P24" s="1">
        <f t="shared" ref="P24:P25" si="47">G24-L24</f>
        <v>0</v>
      </c>
    </row>
    <row r="25" spans="1:16" x14ac:dyDescent="0.25">
      <c r="A25" s="12"/>
      <c r="B25" s="13" t="s">
        <v>26</v>
      </c>
      <c r="C25" s="7">
        <v>6</v>
      </c>
      <c r="D25" s="8">
        <v>7.62</v>
      </c>
      <c r="E25" s="8">
        <f t="shared" si="40"/>
        <v>45.72</v>
      </c>
      <c r="F25" s="8">
        <f t="shared" si="41"/>
        <v>0</v>
      </c>
      <c r="G25" s="8">
        <f>E25</f>
        <v>45.72</v>
      </c>
      <c r="H25" s="7">
        <v>6</v>
      </c>
      <c r="I25" s="8">
        <v>7.62</v>
      </c>
      <c r="J25" s="8">
        <f t="shared" si="45"/>
        <v>45.72</v>
      </c>
      <c r="K25" s="8">
        <f t="shared" si="42"/>
        <v>0</v>
      </c>
      <c r="L25" s="8">
        <f>J25</f>
        <v>45.72</v>
      </c>
      <c r="M25" s="1">
        <f t="shared" si="43"/>
        <v>0</v>
      </c>
      <c r="N25" s="1">
        <f t="shared" si="46"/>
        <v>0</v>
      </c>
      <c r="O25" s="1">
        <f t="shared" si="44"/>
        <v>0</v>
      </c>
      <c r="P25" s="1">
        <f t="shared" si="47"/>
        <v>0</v>
      </c>
    </row>
    <row r="26" spans="1:16" s="29" customFormat="1" x14ac:dyDescent="0.25">
      <c r="A26" s="27"/>
      <c r="B26" s="24" t="s">
        <v>38</v>
      </c>
      <c r="C26" s="31">
        <f>C15+C18+C21+C22</f>
        <v>265.63643000000002</v>
      </c>
      <c r="D26" s="31"/>
      <c r="E26" s="31">
        <f t="shared" ref="E26:P26" si="48">E15+E18+E21+E22</f>
        <v>1938.2689386000002</v>
      </c>
      <c r="F26" s="31">
        <f>F15+F18+F21+F22</f>
        <v>1665.1622049600001</v>
      </c>
      <c r="G26" s="31">
        <f t="shared" si="48"/>
        <v>273.10673364000002</v>
      </c>
      <c r="H26" s="31">
        <f t="shared" si="48"/>
        <v>203.28</v>
      </c>
      <c r="I26" s="31"/>
      <c r="J26" s="31">
        <f t="shared" si="48"/>
        <v>1472.6511</v>
      </c>
      <c r="K26" s="31">
        <f t="shared" si="48"/>
        <v>1263.5520465</v>
      </c>
      <c r="L26" s="31">
        <f t="shared" si="48"/>
        <v>209.09905350000002</v>
      </c>
      <c r="M26" s="31">
        <f t="shared" si="48"/>
        <v>62.356430000000003</v>
      </c>
      <c r="N26" s="31">
        <f t="shared" si="48"/>
        <v>465.61783860000014</v>
      </c>
      <c r="O26" s="31">
        <f>O15+O18+O21+O22</f>
        <v>401.61015846000015</v>
      </c>
      <c r="P26" s="31">
        <f t="shared" si="48"/>
        <v>63.997680140000007</v>
      </c>
    </row>
    <row r="27" spans="1:16" x14ac:dyDescent="0.25">
      <c r="A27" s="30" t="s">
        <v>22</v>
      </c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</row>
    <row r="28" spans="1:16" s="29" customFormat="1" ht="31.5" x14ac:dyDescent="0.25">
      <c r="A28" s="33">
        <v>2</v>
      </c>
      <c r="B28" s="24" t="s">
        <v>11</v>
      </c>
      <c r="C28" s="22"/>
      <c r="D28" s="23"/>
      <c r="E28" s="23">
        <f>E29+E30+E31</f>
        <v>46.99916000000001</v>
      </c>
      <c r="F28" s="23">
        <f t="shared" ref="F28:G28" si="49">F29+F30+F31</f>
        <v>38.388493000000004</v>
      </c>
      <c r="G28" s="23">
        <f t="shared" si="49"/>
        <v>8.6106670000000012</v>
      </c>
      <c r="H28" s="22"/>
      <c r="I28" s="23"/>
      <c r="J28" s="23">
        <f>J29+J30+J31</f>
        <v>138.10387499999999</v>
      </c>
      <c r="K28" s="23">
        <f t="shared" ref="K28:L28" si="50">K29+K30+K31</f>
        <v>129.49320800000001</v>
      </c>
      <c r="L28" s="23">
        <f t="shared" si="50"/>
        <v>8.6106670000000012</v>
      </c>
      <c r="M28" s="1"/>
      <c r="N28" s="22">
        <f t="shared" ref="N28" si="51">E28-J28</f>
        <v>-91.10471499999997</v>
      </c>
      <c r="O28" s="22">
        <f t="shared" ref="O28" si="52">F28-K28</f>
        <v>-91.104714999999999</v>
      </c>
      <c r="P28" s="22">
        <f t="shared" ref="P28" si="53">G28-L28</f>
        <v>0</v>
      </c>
    </row>
    <row r="29" spans="1:16" x14ac:dyDescent="0.25">
      <c r="A29" s="2"/>
      <c r="B29" s="3" t="s">
        <v>12</v>
      </c>
      <c r="C29" s="1">
        <f>1.576-1.04</f>
        <v>0.53600000000000003</v>
      </c>
      <c r="D29" s="4">
        <v>39.28</v>
      </c>
      <c r="E29" s="4">
        <f>C29*D29</f>
        <v>21.054080000000003</v>
      </c>
      <c r="F29" s="4">
        <f>E29-G29</f>
        <v>17.196784000000001</v>
      </c>
      <c r="G29" s="4">
        <f>49.1*2/1000*D29</f>
        <v>3.8572960000000003</v>
      </c>
      <c r="H29" s="1">
        <v>1.575</v>
      </c>
      <c r="I29" s="4">
        <v>39.28</v>
      </c>
      <c r="J29" s="4">
        <f>H29*I29</f>
        <v>61.866</v>
      </c>
      <c r="K29" s="4">
        <f>J29-L29</f>
        <v>58.008704000000002</v>
      </c>
      <c r="L29" s="4">
        <f>49.1*2/1000*I29</f>
        <v>3.8572960000000003</v>
      </c>
      <c r="M29" s="1">
        <f t="shared" ref="M29:M31" si="54">C29-H29</f>
        <v>-1.0389999999999999</v>
      </c>
      <c r="N29" s="1">
        <f t="shared" ref="N29:N31" si="55">E29-J29</f>
        <v>-40.811920000000001</v>
      </c>
      <c r="O29" s="1">
        <f t="shared" ref="O29:O31" si="56">F29-K29</f>
        <v>-40.811920000000001</v>
      </c>
      <c r="P29" s="1">
        <f t="shared" ref="P29:P31" si="57">G29-L29</f>
        <v>0</v>
      </c>
    </row>
    <row r="30" spans="1:16" x14ac:dyDescent="0.25">
      <c r="A30" s="2"/>
      <c r="B30" s="3" t="s">
        <v>13</v>
      </c>
      <c r="C30" s="1">
        <f t="shared" ref="C30:C31" si="58">1.576-1.04</f>
        <v>0.53600000000000003</v>
      </c>
      <c r="D30" s="4">
        <v>32.270000000000003</v>
      </c>
      <c r="E30" s="4">
        <f>C30*D30</f>
        <v>17.296720000000004</v>
      </c>
      <c r="F30" s="4">
        <f>E30-G30</f>
        <v>14.127806000000003</v>
      </c>
      <c r="G30" s="4">
        <f>49.1*2/1000*D30</f>
        <v>3.1689140000000005</v>
      </c>
      <c r="H30" s="1">
        <v>1.575</v>
      </c>
      <c r="I30" s="4">
        <v>32.270000000000003</v>
      </c>
      <c r="J30" s="4">
        <f>H30*I30</f>
        <v>50.825250000000004</v>
      </c>
      <c r="K30" s="4">
        <f>J30-L30</f>
        <v>47.656336000000003</v>
      </c>
      <c r="L30" s="4">
        <f>49.1*2/1000*I30</f>
        <v>3.1689140000000005</v>
      </c>
      <c r="M30" s="1">
        <f t="shared" si="54"/>
        <v>-1.0389999999999999</v>
      </c>
      <c r="N30" s="1">
        <f t="shared" si="55"/>
        <v>-33.528530000000003</v>
      </c>
      <c r="O30" s="1">
        <f t="shared" si="56"/>
        <v>-33.528530000000003</v>
      </c>
      <c r="P30" s="1">
        <f t="shared" si="57"/>
        <v>0</v>
      </c>
    </row>
    <row r="31" spans="1:16" ht="31.5" x14ac:dyDescent="0.25">
      <c r="A31" s="26"/>
      <c r="B31" s="5" t="s">
        <v>14</v>
      </c>
      <c r="C31" s="1">
        <f t="shared" si="58"/>
        <v>0.53600000000000003</v>
      </c>
      <c r="D31" s="4">
        <v>32.270000000000003</v>
      </c>
      <c r="E31" s="4">
        <f>C31*D31*0.5</f>
        <v>8.648360000000002</v>
      </c>
      <c r="F31" s="4">
        <f>E31-G31</f>
        <v>7.0639030000000016</v>
      </c>
      <c r="G31" s="4">
        <f>49.1*2/1000*D31*0.5</f>
        <v>1.5844570000000002</v>
      </c>
      <c r="H31" s="1">
        <v>1.575</v>
      </c>
      <c r="I31" s="4">
        <v>32.270000000000003</v>
      </c>
      <c r="J31" s="4">
        <f>H31*I31*0.5</f>
        <v>25.412625000000002</v>
      </c>
      <c r="K31" s="4">
        <f>J31-L31</f>
        <v>23.828168000000002</v>
      </c>
      <c r="L31" s="4">
        <f>49.1*2/1000*I31*0.5</f>
        <v>1.5844570000000002</v>
      </c>
      <c r="M31" s="1">
        <f t="shared" si="54"/>
        <v>-1.0389999999999999</v>
      </c>
      <c r="N31" s="1">
        <f t="shared" si="55"/>
        <v>-16.764265000000002</v>
      </c>
      <c r="O31" s="1">
        <f t="shared" si="56"/>
        <v>-16.764265000000002</v>
      </c>
      <c r="P31" s="1">
        <f t="shared" si="57"/>
        <v>0</v>
      </c>
    </row>
    <row r="32" spans="1:16" s="29" customFormat="1" x14ac:dyDescent="0.25">
      <c r="A32" s="27"/>
      <c r="B32" s="27" t="s">
        <v>39</v>
      </c>
      <c r="C32" s="11"/>
      <c r="D32" s="11"/>
      <c r="E32" s="11">
        <f>E28</f>
        <v>46.99916000000001</v>
      </c>
      <c r="F32" s="11">
        <f t="shared" ref="F32:G32" si="59">F28</f>
        <v>38.388493000000004</v>
      </c>
      <c r="G32" s="11">
        <f t="shared" si="59"/>
        <v>8.6106670000000012</v>
      </c>
      <c r="H32" s="11"/>
      <c r="I32" s="11"/>
      <c r="J32" s="11">
        <f t="shared" ref="J32:L32" si="60">J28</f>
        <v>138.10387499999999</v>
      </c>
      <c r="K32" s="11">
        <f t="shared" si="60"/>
        <v>129.49320800000001</v>
      </c>
      <c r="L32" s="11">
        <f t="shared" si="60"/>
        <v>8.6106670000000012</v>
      </c>
      <c r="M32" s="11"/>
      <c r="N32" s="11">
        <f t="shared" ref="N32:P32" si="61">N28</f>
        <v>-91.10471499999997</v>
      </c>
      <c r="O32" s="11">
        <f t="shared" si="61"/>
        <v>-91.104714999999999</v>
      </c>
      <c r="P32" s="11">
        <f t="shared" si="61"/>
        <v>0</v>
      </c>
    </row>
    <row r="33" spans="1:16" s="29" customFormat="1" ht="31.5" x14ac:dyDescent="0.25">
      <c r="A33" s="27"/>
      <c r="B33" s="28" t="s">
        <v>72</v>
      </c>
      <c r="C33" s="11"/>
      <c r="D33" s="11"/>
      <c r="E33" s="11">
        <f>E13+E26+E32</f>
        <v>3222.2146478</v>
      </c>
      <c r="F33" s="11">
        <f>F13+F26+F32</f>
        <v>2845.0669402600001</v>
      </c>
      <c r="G33" s="11">
        <f>G13+G26+G32</f>
        <v>377.14770754</v>
      </c>
      <c r="H33" s="11"/>
      <c r="I33" s="11"/>
      <c r="J33" s="11">
        <f>J13+J26+J32</f>
        <v>3403.3503994000002</v>
      </c>
      <c r="K33" s="11">
        <f>K13+K26+K32</f>
        <v>3090.210372</v>
      </c>
      <c r="L33" s="11">
        <f>L13+L26+L32</f>
        <v>313.14002740000001</v>
      </c>
      <c r="M33" s="11"/>
      <c r="N33" s="22">
        <f t="shared" ref="N33" si="62">E33-J33</f>
        <v>-181.13575160000028</v>
      </c>
      <c r="O33" s="22">
        <f t="shared" ref="O33" si="63">F33-K33</f>
        <v>-245.14343173999987</v>
      </c>
      <c r="P33" s="22">
        <f>G33-L33-0.01</f>
        <v>63.997680139999993</v>
      </c>
    </row>
    <row r="34" spans="1:16" ht="47.25" x14ac:dyDescent="0.25">
      <c r="A34" s="26"/>
      <c r="B34" s="24" t="s">
        <v>34</v>
      </c>
      <c r="C34" s="26"/>
      <c r="D34" s="26"/>
      <c r="E34" s="8">
        <f>E9+0</f>
        <v>379.0906493</v>
      </c>
      <c r="F34" s="8">
        <f>F9+0</f>
        <v>379.0906493</v>
      </c>
      <c r="G34" s="8">
        <f>G9+0</f>
        <v>0</v>
      </c>
      <c r="H34" s="8"/>
      <c r="I34" s="8"/>
      <c r="J34" s="8">
        <f>J9+0</f>
        <v>374.20528960000001</v>
      </c>
      <c r="K34" s="8">
        <f>K9+0</f>
        <v>374.20528960000001</v>
      </c>
      <c r="L34" s="8">
        <f>L9+0</f>
        <v>0</v>
      </c>
      <c r="M34" s="8"/>
      <c r="N34" s="8">
        <f>N9+0</f>
        <v>4.8853596999999809</v>
      </c>
      <c r="O34" s="8">
        <f>O9+0</f>
        <v>4.8853596999999809</v>
      </c>
      <c r="P34" s="8">
        <f>P9+0</f>
        <v>0</v>
      </c>
    </row>
    <row r="35" spans="1:16" ht="47.25" x14ac:dyDescent="0.25">
      <c r="A35" s="26"/>
      <c r="B35" s="24" t="s">
        <v>35</v>
      </c>
      <c r="C35" s="26"/>
      <c r="D35" s="26"/>
      <c r="E35" s="8">
        <f>E15</f>
        <v>220.69275420000002</v>
      </c>
      <c r="F35" s="8">
        <f>F15</f>
        <v>204.1039542</v>
      </c>
      <c r="G35" s="8">
        <f>G15</f>
        <v>16.588799999999999</v>
      </c>
      <c r="H35" s="8"/>
      <c r="I35" s="8">
        <f>I15</f>
        <v>0</v>
      </c>
      <c r="J35" s="8">
        <f>J15</f>
        <v>210.32310000000001</v>
      </c>
      <c r="K35" s="8">
        <f>K15</f>
        <v>193.73429999999999</v>
      </c>
      <c r="L35" s="8">
        <f>L15</f>
        <v>16.588799999999999</v>
      </c>
      <c r="M35" s="8"/>
      <c r="N35" s="8">
        <f>N15</f>
        <v>10.369654200000014</v>
      </c>
      <c r="O35" s="8">
        <f>O15</f>
        <v>10.369654200000014</v>
      </c>
      <c r="P35" s="8">
        <f>P15</f>
        <v>0</v>
      </c>
    </row>
    <row r="36" spans="1:16" ht="31.5" x14ac:dyDescent="0.25">
      <c r="A36" s="26"/>
      <c r="B36" s="21" t="s">
        <v>33</v>
      </c>
      <c r="C36" s="26"/>
      <c r="D36" s="26"/>
      <c r="E36" s="8">
        <f>E18</f>
        <v>500.47798440000008</v>
      </c>
      <c r="F36" s="8">
        <f>F18</f>
        <v>500.47798440000008</v>
      </c>
      <c r="G36" s="8">
        <f>G18</f>
        <v>0</v>
      </c>
      <c r="H36" s="8"/>
      <c r="I36" s="8">
        <f>I18</f>
        <v>0</v>
      </c>
      <c r="J36" s="8">
        <f>J18</f>
        <v>427.97790000000003</v>
      </c>
      <c r="K36" s="8">
        <f>K18</f>
        <v>427.97790000000003</v>
      </c>
      <c r="L36" s="8">
        <f>L18</f>
        <v>0</v>
      </c>
      <c r="M36" s="8"/>
      <c r="N36" s="8">
        <f>N18</f>
        <v>72.500084400000048</v>
      </c>
      <c r="O36" s="8">
        <f>O18</f>
        <v>72.500084400000048</v>
      </c>
      <c r="P36" s="8">
        <f>P18</f>
        <v>0</v>
      </c>
    </row>
    <row r="37" spans="1:16" s="29" customFormat="1" x14ac:dyDescent="0.25">
      <c r="A37" s="27"/>
      <c r="B37" s="28" t="s">
        <v>40</v>
      </c>
      <c r="C37" s="27"/>
      <c r="D37" s="27"/>
      <c r="E37" s="11">
        <f>SUM(E34:E36)</f>
        <v>1100.2613879</v>
      </c>
      <c r="F37" s="11">
        <f t="shared" ref="F37:P37" si="64">SUM(F34:F36)</f>
        <v>1083.6725879000001</v>
      </c>
      <c r="G37" s="11">
        <f t="shared" si="64"/>
        <v>16.588799999999999</v>
      </c>
      <c r="H37" s="11"/>
      <c r="I37" s="11">
        <f t="shared" si="64"/>
        <v>0</v>
      </c>
      <c r="J37" s="11">
        <f t="shared" si="64"/>
        <v>1012.5062896000002</v>
      </c>
      <c r="K37" s="11">
        <f t="shared" si="64"/>
        <v>995.91748959999995</v>
      </c>
      <c r="L37" s="11">
        <f t="shared" si="64"/>
        <v>16.588799999999999</v>
      </c>
      <c r="M37" s="11"/>
      <c r="N37" s="11">
        <f t="shared" si="64"/>
        <v>87.755098300000043</v>
      </c>
      <c r="O37" s="11">
        <f t="shared" si="64"/>
        <v>87.755098300000043</v>
      </c>
      <c r="P37" s="11">
        <f t="shared" si="64"/>
        <v>0</v>
      </c>
    </row>
    <row r="38" spans="1:16" ht="31.5" x14ac:dyDescent="0.25">
      <c r="A38" s="26"/>
      <c r="B38" s="10" t="s">
        <v>23</v>
      </c>
      <c r="C38" s="26"/>
      <c r="D38" s="26"/>
      <c r="E38" s="34">
        <f>E22</f>
        <v>401.83440000000007</v>
      </c>
      <c r="F38" s="34">
        <f>F22</f>
        <v>234.31044636000001</v>
      </c>
      <c r="G38" s="34">
        <f>G22</f>
        <v>167.52395364</v>
      </c>
      <c r="H38" s="34"/>
      <c r="I38" s="34">
        <f>I22</f>
        <v>0</v>
      </c>
      <c r="J38" s="34">
        <f>J22</f>
        <v>337.83089999999993</v>
      </c>
      <c r="K38" s="34">
        <f>K22</f>
        <v>234.31462649999997</v>
      </c>
      <c r="L38" s="34">
        <f>L22</f>
        <v>103.5162735</v>
      </c>
      <c r="M38" s="34"/>
      <c r="N38" s="34">
        <f>N22</f>
        <v>64.003500000000059</v>
      </c>
      <c r="O38" s="34">
        <f>O22</f>
        <v>-4.1801399999599198E-3</v>
      </c>
      <c r="P38" s="34">
        <f>P22</f>
        <v>63.997680140000007</v>
      </c>
    </row>
    <row r="39" spans="1:16" ht="31.5" x14ac:dyDescent="0.25">
      <c r="A39" s="26"/>
      <c r="B39" s="24" t="s">
        <v>11</v>
      </c>
      <c r="C39" s="26"/>
      <c r="D39" s="26"/>
      <c r="E39" s="8">
        <f>E12+E21+E28</f>
        <v>1720.1188599</v>
      </c>
      <c r="F39" s="8">
        <f>F12+F21+F28</f>
        <v>1527.0839059999998</v>
      </c>
      <c r="G39" s="8">
        <f>G12+G21+G28</f>
        <v>193.03495390000003</v>
      </c>
      <c r="H39" s="8"/>
      <c r="I39" s="8">
        <f>I12+I21+I28</f>
        <v>2218.19</v>
      </c>
      <c r="J39" s="8">
        <f>J12+J21+J28</f>
        <v>2053.0132097999999</v>
      </c>
      <c r="K39" s="8">
        <f>K12+K21+K28</f>
        <v>1859.9782559000002</v>
      </c>
      <c r="L39" s="8">
        <f>L12+L21+L28</f>
        <v>193.03495390000003</v>
      </c>
      <c r="M39" s="8"/>
      <c r="N39" s="8">
        <f>N12+N21+N28</f>
        <v>-332.89434990000007</v>
      </c>
      <c r="O39" s="8">
        <f>O12+O21+O28</f>
        <v>-332.89434990000007</v>
      </c>
      <c r="P39" s="8">
        <f>P12+P21+P28</f>
        <v>0</v>
      </c>
    </row>
  </sheetData>
  <mergeCells count="5">
    <mergeCell ref="A5:A7"/>
    <mergeCell ref="B5:B7"/>
    <mergeCell ref="C5:G6"/>
    <mergeCell ref="H5:L6"/>
    <mergeCell ref="M5:P6"/>
  </mergeCells>
  <pageMargins left="0.31496062992125984" right="0.31496062992125984" top="0.74803149606299213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selection activeCell="E8" sqref="E8"/>
    </sheetView>
  </sheetViews>
  <sheetFormatPr defaultColWidth="8.85546875" defaultRowHeight="15.75" x14ac:dyDescent="0.25"/>
  <cols>
    <col min="1" max="1" width="8.85546875" style="14"/>
    <col min="2" max="2" width="16.28515625" style="50" customWidth="1"/>
    <col min="3" max="3" width="8.7109375" style="50" customWidth="1"/>
    <col min="4" max="4" width="13.28515625" style="14" customWidth="1"/>
    <col min="5" max="5" width="13.85546875" style="14" customWidth="1"/>
    <col min="6" max="6" width="12.140625" style="14" customWidth="1"/>
    <col min="7" max="16384" width="8.85546875" style="14"/>
  </cols>
  <sheetData>
    <row r="1" spans="1:6" x14ac:dyDescent="0.25">
      <c r="F1" s="53" t="s">
        <v>44</v>
      </c>
    </row>
    <row r="2" spans="1:6" x14ac:dyDescent="0.25">
      <c r="F2" s="53" t="s">
        <v>41</v>
      </c>
    </row>
    <row r="4" spans="1:6" x14ac:dyDescent="0.25">
      <c r="A4" s="14" t="s">
        <v>45</v>
      </c>
    </row>
    <row r="5" spans="1:6" x14ac:dyDescent="0.25">
      <c r="A5" s="14" t="s">
        <v>46</v>
      </c>
    </row>
    <row r="6" spans="1:6" x14ac:dyDescent="0.25">
      <c r="A6" s="48" t="s">
        <v>47</v>
      </c>
      <c r="B6" s="54"/>
      <c r="C6" s="54"/>
      <c r="D6" s="48"/>
      <c r="E6" s="48"/>
      <c r="F6" s="48"/>
    </row>
    <row r="7" spans="1:6" x14ac:dyDescent="0.25">
      <c r="A7" s="72"/>
      <c r="B7" s="73"/>
      <c r="C7" s="73"/>
      <c r="D7" s="73"/>
      <c r="E7" s="73"/>
      <c r="F7" s="73"/>
    </row>
    <row r="8" spans="1:6" s="55" customFormat="1" ht="78.75" x14ac:dyDescent="0.25">
      <c r="A8" s="15" t="s">
        <v>48</v>
      </c>
      <c r="B8" s="15" t="s">
        <v>49</v>
      </c>
      <c r="C8" s="15" t="s">
        <v>50</v>
      </c>
      <c r="D8" s="15" t="s">
        <v>51</v>
      </c>
      <c r="E8" s="15" t="s">
        <v>52</v>
      </c>
      <c r="F8" s="15" t="s">
        <v>20</v>
      </c>
    </row>
    <row r="9" spans="1:6" x14ac:dyDescent="0.25">
      <c r="A9" s="56">
        <v>1</v>
      </c>
      <c r="B9" s="57" t="s">
        <v>5</v>
      </c>
      <c r="C9" s="57" t="s">
        <v>53</v>
      </c>
      <c r="D9" s="8">
        <v>967</v>
      </c>
      <c r="E9" s="8">
        <v>1962.65</v>
      </c>
      <c r="F9" s="8">
        <f>E9-D9</f>
        <v>995.65000000000009</v>
      </c>
    </row>
    <row r="10" spans="1:6" x14ac:dyDescent="0.25">
      <c r="A10" s="56"/>
      <c r="B10" s="57"/>
      <c r="C10" s="57" t="s">
        <v>30</v>
      </c>
      <c r="D10" s="8">
        <v>1466</v>
      </c>
      <c r="E10" s="8">
        <v>2736.13</v>
      </c>
      <c r="F10" s="8">
        <f t="shared" ref="F10:F40" si="0">E10-D10</f>
        <v>1270.1300000000001</v>
      </c>
    </row>
    <row r="11" spans="1:6" x14ac:dyDescent="0.25">
      <c r="A11" s="56">
        <v>2</v>
      </c>
      <c r="B11" s="57" t="s">
        <v>6</v>
      </c>
      <c r="C11" s="57" t="s">
        <v>53</v>
      </c>
      <c r="D11" s="8">
        <v>1265</v>
      </c>
      <c r="E11" s="8">
        <v>900.5</v>
      </c>
      <c r="F11" s="8">
        <f t="shared" si="0"/>
        <v>-364.5</v>
      </c>
    </row>
    <row r="12" spans="1:6" x14ac:dyDescent="0.25">
      <c r="A12" s="56"/>
      <c r="B12" s="57"/>
      <c r="C12" s="57" t="s">
        <v>30</v>
      </c>
      <c r="D12" s="8">
        <v>2061</v>
      </c>
      <c r="E12" s="8">
        <v>1745.92</v>
      </c>
      <c r="F12" s="8">
        <f t="shared" si="0"/>
        <v>-315.07999999999993</v>
      </c>
    </row>
    <row r="13" spans="1:6" x14ac:dyDescent="0.25">
      <c r="A13" s="56">
        <v>3</v>
      </c>
      <c r="B13" s="57" t="s">
        <v>7</v>
      </c>
      <c r="C13" s="57" t="s">
        <v>53</v>
      </c>
      <c r="D13" s="8">
        <v>1095.7</v>
      </c>
      <c r="E13" s="8">
        <v>1042.45</v>
      </c>
      <c r="F13" s="8">
        <f t="shared" si="0"/>
        <v>-53.25</v>
      </c>
    </row>
    <row r="14" spans="1:6" x14ac:dyDescent="0.25">
      <c r="A14" s="56"/>
      <c r="B14" s="57"/>
      <c r="C14" s="57" t="s">
        <v>30</v>
      </c>
      <c r="D14" s="8">
        <v>1920</v>
      </c>
      <c r="E14" s="8">
        <v>1995.78</v>
      </c>
      <c r="F14" s="8">
        <f t="shared" si="0"/>
        <v>75.779999999999973</v>
      </c>
    </row>
    <row r="15" spans="1:6" x14ac:dyDescent="0.25">
      <c r="A15" s="56">
        <v>4</v>
      </c>
      <c r="B15" s="57" t="s">
        <v>8</v>
      </c>
      <c r="C15" s="57" t="s">
        <v>53</v>
      </c>
      <c r="D15" s="8">
        <v>1018</v>
      </c>
      <c r="E15" s="8">
        <v>916.26</v>
      </c>
      <c r="F15" s="8">
        <f t="shared" si="0"/>
        <v>-101.74000000000001</v>
      </c>
    </row>
    <row r="16" spans="1:6" x14ac:dyDescent="0.25">
      <c r="A16" s="56"/>
      <c r="B16" s="57"/>
      <c r="C16" s="57" t="s">
        <v>30</v>
      </c>
      <c r="D16" s="8">
        <v>2312</v>
      </c>
      <c r="E16" s="8">
        <v>2253.8200000000002</v>
      </c>
      <c r="F16" s="8">
        <f t="shared" si="0"/>
        <v>-58.179999999999836</v>
      </c>
    </row>
    <row r="17" spans="1:6" x14ac:dyDescent="0.25">
      <c r="A17" s="56">
        <v>5</v>
      </c>
      <c r="B17" s="57" t="s">
        <v>9</v>
      </c>
      <c r="C17" s="57" t="s">
        <v>53</v>
      </c>
      <c r="D17" s="8">
        <v>986.9</v>
      </c>
      <c r="E17" s="8">
        <v>785.85</v>
      </c>
      <c r="F17" s="8">
        <f t="shared" si="0"/>
        <v>-201.04999999999995</v>
      </c>
    </row>
    <row r="18" spans="1:6" x14ac:dyDescent="0.25">
      <c r="A18" s="56"/>
      <c r="B18" s="57"/>
      <c r="C18" s="57" t="s">
        <v>30</v>
      </c>
      <c r="D18" s="8">
        <v>1048</v>
      </c>
      <c r="E18" s="8">
        <v>1484.8</v>
      </c>
      <c r="F18" s="8">
        <f t="shared" si="0"/>
        <v>436.79999999999995</v>
      </c>
    </row>
    <row r="19" spans="1:6" x14ac:dyDescent="0.25">
      <c r="A19" s="56">
        <v>6</v>
      </c>
      <c r="B19" s="57" t="s">
        <v>10</v>
      </c>
      <c r="C19" s="57" t="s">
        <v>53</v>
      </c>
      <c r="D19" s="8">
        <v>202</v>
      </c>
      <c r="E19" s="8">
        <v>306.69</v>
      </c>
      <c r="F19" s="8">
        <f t="shared" si="0"/>
        <v>104.69</v>
      </c>
    </row>
    <row r="20" spans="1:6" x14ac:dyDescent="0.25">
      <c r="A20" s="56"/>
      <c r="B20" s="57"/>
      <c r="C20" s="57" t="s">
        <v>30</v>
      </c>
      <c r="D20" s="8">
        <v>738</v>
      </c>
      <c r="E20" s="8">
        <v>552.96</v>
      </c>
      <c r="F20" s="8">
        <f t="shared" si="0"/>
        <v>-185.03999999999996</v>
      </c>
    </row>
    <row r="21" spans="1:6" s="60" customFormat="1" x14ac:dyDescent="0.25">
      <c r="A21" s="58"/>
      <c r="B21" s="59" t="s">
        <v>28</v>
      </c>
      <c r="C21" s="59" t="s">
        <v>53</v>
      </c>
      <c r="D21" s="11">
        <f>D9+D11+D13+D15+D17+D19</f>
        <v>5534.5999999999995</v>
      </c>
      <c r="E21" s="11">
        <f>E9+E11+E13+E15+E17+E19</f>
        <v>5914.4000000000005</v>
      </c>
      <c r="F21" s="11">
        <f t="shared" si="0"/>
        <v>379.80000000000109</v>
      </c>
    </row>
    <row r="22" spans="1:6" s="60" customFormat="1" x14ac:dyDescent="0.25">
      <c r="A22" s="58"/>
      <c r="B22" s="59"/>
      <c r="C22" s="59" t="s">
        <v>30</v>
      </c>
      <c r="D22" s="11">
        <f>D10+D12+D14+D16+D18+D20</f>
        <v>9545</v>
      </c>
      <c r="E22" s="11">
        <f>E10+E12+E14+E16+E18+E20</f>
        <v>10769.41</v>
      </c>
      <c r="F22" s="11">
        <f t="shared" si="0"/>
        <v>1224.4099999999999</v>
      </c>
    </row>
    <row r="23" spans="1:6" x14ac:dyDescent="0.25">
      <c r="A23" s="56">
        <v>7</v>
      </c>
      <c r="B23" s="57" t="s">
        <v>27</v>
      </c>
      <c r="C23" s="57" t="s">
        <v>53</v>
      </c>
      <c r="D23" s="8">
        <v>597</v>
      </c>
      <c r="E23" s="8">
        <v>597</v>
      </c>
      <c r="F23" s="8">
        <f t="shared" si="0"/>
        <v>0</v>
      </c>
    </row>
    <row r="24" spans="1:6" x14ac:dyDescent="0.25">
      <c r="A24" s="56"/>
      <c r="B24" s="57"/>
      <c r="C24" s="57" t="s">
        <v>30</v>
      </c>
      <c r="D24" s="8">
        <v>108</v>
      </c>
      <c r="E24" s="8">
        <v>108</v>
      </c>
      <c r="F24" s="8">
        <f t="shared" si="0"/>
        <v>0</v>
      </c>
    </row>
    <row r="25" spans="1:6" x14ac:dyDescent="0.25">
      <c r="A25" s="56">
        <v>8</v>
      </c>
      <c r="B25" s="57" t="s">
        <v>54</v>
      </c>
      <c r="C25" s="57" t="s">
        <v>53</v>
      </c>
      <c r="D25" s="8">
        <v>269</v>
      </c>
      <c r="E25" s="8">
        <v>269</v>
      </c>
      <c r="F25" s="8">
        <f t="shared" si="0"/>
        <v>0</v>
      </c>
    </row>
    <row r="26" spans="1:6" x14ac:dyDescent="0.25">
      <c r="A26" s="56"/>
      <c r="B26" s="57"/>
      <c r="C26" s="57" t="s">
        <v>30</v>
      </c>
      <c r="D26" s="8">
        <v>740</v>
      </c>
      <c r="E26" s="8">
        <v>740</v>
      </c>
      <c r="F26" s="8">
        <f t="shared" si="0"/>
        <v>0</v>
      </c>
    </row>
    <row r="27" spans="1:6" x14ac:dyDescent="0.25">
      <c r="A27" s="56">
        <v>9</v>
      </c>
      <c r="B27" s="57" t="s">
        <v>55</v>
      </c>
      <c r="C27" s="57" t="s">
        <v>53</v>
      </c>
      <c r="D27" s="8">
        <v>1100</v>
      </c>
      <c r="E27" s="8">
        <v>1100</v>
      </c>
      <c r="F27" s="8">
        <f t="shared" si="0"/>
        <v>0</v>
      </c>
    </row>
    <row r="28" spans="1:6" x14ac:dyDescent="0.25">
      <c r="A28" s="56"/>
      <c r="B28" s="57"/>
      <c r="C28" s="57" t="s">
        <v>30</v>
      </c>
      <c r="D28" s="8">
        <v>1734</v>
      </c>
      <c r="E28" s="8">
        <v>1734</v>
      </c>
      <c r="F28" s="8">
        <f t="shared" si="0"/>
        <v>0</v>
      </c>
    </row>
    <row r="29" spans="1:6" x14ac:dyDescent="0.25">
      <c r="A29" s="56">
        <v>10</v>
      </c>
      <c r="B29" s="57" t="s">
        <v>56</v>
      </c>
      <c r="C29" s="57" t="s">
        <v>53</v>
      </c>
      <c r="D29" s="8">
        <v>1090</v>
      </c>
      <c r="E29" s="8">
        <v>1090</v>
      </c>
      <c r="F29" s="8">
        <f t="shared" si="0"/>
        <v>0</v>
      </c>
    </row>
    <row r="30" spans="1:6" x14ac:dyDescent="0.25">
      <c r="A30" s="56"/>
      <c r="B30" s="57"/>
      <c r="C30" s="57" t="s">
        <v>30</v>
      </c>
      <c r="D30" s="8">
        <v>1891</v>
      </c>
      <c r="E30" s="8">
        <v>1891</v>
      </c>
      <c r="F30" s="8">
        <f t="shared" si="0"/>
        <v>0</v>
      </c>
    </row>
    <row r="31" spans="1:6" x14ac:dyDescent="0.25">
      <c r="A31" s="56">
        <v>11</v>
      </c>
      <c r="B31" s="57" t="s">
        <v>57</v>
      </c>
      <c r="C31" s="57" t="s">
        <v>53</v>
      </c>
      <c r="D31" s="8">
        <v>1300</v>
      </c>
      <c r="E31" s="8">
        <v>1300</v>
      </c>
      <c r="F31" s="8">
        <f t="shared" si="0"/>
        <v>0</v>
      </c>
    </row>
    <row r="32" spans="1:6" x14ac:dyDescent="0.25">
      <c r="A32" s="56"/>
      <c r="B32" s="57"/>
      <c r="C32" s="57" t="s">
        <v>30</v>
      </c>
      <c r="D32" s="8">
        <v>2500</v>
      </c>
      <c r="E32" s="8">
        <v>2500</v>
      </c>
      <c r="F32" s="8">
        <f t="shared" si="0"/>
        <v>0</v>
      </c>
    </row>
    <row r="33" spans="1:7" x14ac:dyDescent="0.25">
      <c r="A33" s="56">
        <v>12</v>
      </c>
      <c r="B33" s="57" t="s">
        <v>58</v>
      </c>
      <c r="C33" s="57" t="s">
        <v>53</v>
      </c>
      <c r="D33" s="8">
        <v>875</v>
      </c>
      <c r="E33" s="8">
        <v>875</v>
      </c>
      <c r="F33" s="8">
        <f t="shared" si="0"/>
        <v>0</v>
      </c>
    </row>
    <row r="34" spans="1:7" x14ac:dyDescent="0.25">
      <c r="A34" s="56"/>
      <c r="B34" s="57"/>
      <c r="C34" s="57" t="s">
        <v>30</v>
      </c>
      <c r="D34" s="8">
        <v>1347</v>
      </c>
      <c r="E34" s="8">
        <v>1347</v>
      </c>
      <c r="F34" s="8">
        <f t="shared" si="0"/>
        <v>0</v>
      </c>
    </row>
    <row r="35" spans="1:7" s="60" customFormat="1" x14ac:dyDescent="0.25">
      <c r="A35" s="58"/>
      <c r="B35" s="59" t="s">
        <v>59</v>
      </c>
      <c r="C35" s="59" t="s">
        <v>53</v>
      </c>
      <c r="D35" s="11">
        <f>D23+D25+D27+D29+D31+D33</f>
        <v>5231</v>
      </c>
      <c r="E35" s="11">
        <f>E23+E25+E27+E29+E31+E33</f>
        <v>5231</v>
      </c>
      <c r="F35" s="11">
        <f t="shared" si="0"/>
        <v>0</v>
      </c>
    </row>
    <row r="36" spans="1:7" s="60" customFormat="1" x14ac:dyDescent="0.25">
      <c r="A36" s="58"/>
      <c r="B36" s="59"/>
      <c r="C36" s="59" t="s">
        <v>30</v>
      </c>
      <c r="D36" s="11">
        <f>D24+D26+D28+D30+D32+D34</f>
        <v>8320</v>
      </c>
      <c r="E36" s="11">
        <f>E24+E26+E28+E30+E32+E34</f>
        <v>8320</v>
      </c>
      <c r="F36" s="11">
        <f t="shared" si="0"/>
        <v>0</v>
      </c>
    </row>
    <row r="37" spans="1:7" s="60" customFormat="1" x14ac:dyDescent="0.25">
      <c r="A37" s="58"/>
      <c r="B37" s="59" t="s">
        <v>60</v>
      </c>
      <c r="C37" s="59" t="s">
        <v>53</v>
      </c>
      <c r="D37" s="11">
        <f>D21+D35</f>
        <v>10765.599999999999</v>
      </c>
      <c r="E37" s="11">
        <f>E21+E35</f>
        <v>11145.400000000001</v>
      </c>
      <c r="F37" s="11">
        <f t="shared" si="0"/>
        <v>379.80000000000291</v>
      </c>
    </row>
    <row r="38" spans="1:7" s="60" customFormat="1" x14ac:dyDescent="0.25">
      <c r="A38" s="58"/>
      <c r="B38" s="59"/>
      <c r="C38" s="59" t="s">
        <v>30</v>
      </c>
      <c r="D38" s="11">
        <f>D22+D36</f>
        <v>17865</v>
      </c>
      <c r="E38" s="11">
        <f>E22+E36</f>
        <v>19089.41</v>
      </c>
      <c r="F38" s="11">
        <f t="shared" si="0"/>
        <v>1224.4099999999999</v>
      </c>
    </row>
    <row r="39" spans="1:7" s="60" customFormat="1" x14ac:dyDescent="0.25">
      <c r="A39" s="58"/>
      <c r="B39" s="59" t="s">
        <v>61</v>
      </c>
      <c r="C39" s="59"/>
      <c r="D39" s="11">
        <f>SUM(D37:D38)</f>
        <v>28630.6</v>
      </c>
      <c r="E39" s="11">
        <f>SUM(E37:E38)</f>
        <v>30234.81</v>
      </c>
      <c r="F39" s="11">
        <f t="shared" si="0"/>
        <v>1604.2100000000028</v>
      </c>
    </row>
    <row r="40" spans="1:7" s="60" customFormat="1" ht="78.75" x14ac:dyDescent="0.25">
      <c r="A40" s="58"/>
      <c r="B40" s="59" t="s">
        <v>62</v>
      </c>
      <c r="C40" s="59"/>
      <c r="D40" s="11">
        <v>28790</v>
      </c>
      <c r="E40" s="11">
        <f>E39</f>
        <v>30234.81</v>
      </c>
      <c r="F40" s="11">
        <f t="shared" si="0"/>
        <v>1444.8100000000013</v>
      </c>
    </row>
    <row r="42" spans="1:7" x14ac:dyDescent="0.25">
      <c r="A42" s="14" t="s">
        <v>63</v>
      </c>
    </row>
    <row r="43" spans="1:7" ht="72" customHeight="1" x14ac:dyDescent="0.25">
      <c r="A43" s="74" t="s">
        <v>64</v>
      </c>
      <c r="B43" s="74"/>
      <c r="C43" s="74"/>
      <c r="D43" s="74"/>
      <c r="E43" s="74"/>
      <c r="F43" s="74"/>
      <c r="G43" s="61"/>
    </row>
  </sheetData>
  <mergeCells count="2">
    <mergeCell ref="A7:F7"/>
    <mergeCell ref="A43:F43"/>
  </mergeCells>
  <pageMargins left="1.4960629921259843" right="0.70866141732283472" top="0.74803149606299213" bottom="0.74803149606299213" header="0.31496062992125984" footer="0.31496062992125984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>
      <selection activeCell="F8" sqref="F8"/>
    </sheetView>
  </sheetViews>
  <sheetFormatPr defaultColWidth="8.85546875" defaultRowHeight="15" x14ac:dyDescent="0.25"/>
  <cols>
    <col min="1" max="1" width="8.85546875" style="51"/>
    <col min="2" max="2" width="18.5703125" style="51" customWidth="1"/>
    <col min="3" max="5" width="12.28515625" style="51" customWidth="1"/>
    <col min="6" max="16384" width="8.85546875" style="51"/>
  </cols>
  <sheetData>
    <row r="1" spans="1:5" ht="15.75" x14ac:dyDescent="0.25">
      <c r="A1" s="36"/>
      <c r="B1" s="37"/>
      <c r="C1" s="37"/>
      <c r="D1" s="37"/>
      <c r="E1" s="38" t="s">
        <v>65</v>
      </c>
    </row>
    <row r="2" spans="1:5" ht="15.75" x14ac:dyDescent="0.25">
      <c r="A2" s="36"/>
      <c r="B2" s="37"/>
      <c r="C2" s="37"/>
      <c r="D2" s="37"/>
      <c r="E2" s="38" t="s">
        <v>73</v>
      </c>
    </row>
    <row r="3" spans="1:5" ht="15.75" x14ac:dyDescent="0.25">
      <c r="A3" s="36"/>
      <c r="B3" s="37"/>
      <c r="C3" s="37"/>
      <c r="D3" s="37"/>
      <c r="E3" s="36"/>
    </row>
    <row r="4" spans="1:5" ht="15.75" x14ac:dyDescent="0.25">
      <c r="A4" s="36" t="s">
        <v>66</v>
      </c>
      <c r="B4" s="37"/>
      <c r="C4" s="37"/>
      <c r="D4" s="37"/>
      <c r="E4" s="36"/>
    </row>
    <row r="5" spans="1:5" ht="15.75" x14ac:dyDescent="0.25">
      <c r="A5" s="36" t="s">
        <v>67</v>
      </c>
      <c r="B5" s="37"/>
      <c r="C5" s="37"/>
      <c r="D5" s="37"/>
      <c r="E5" s="36"/>
    </row>
    <row r="6" spans="1:5" ht="15.75" x14ac:dyDescent="0.25">
      <c r="A6" s="39" t="s">
        <v>47</v>
      </c>
      <c r="B6" s="40"/>
      <c r="C6" s="40"/>
      <c r="D6" s="40"/>
      <c r="E6" s="39"/>
    </row>
    <row r="8" spans="1:5" ht="78.75" x14ac:dyDescent="0.25">
      <c r="A8" s="41" t="s">
        <v>48</v>
      </c>
      <c r="B8" s="41" t="s">
        <v>49</v>
      </c>
      <c r="C8" s="41" t="s">
        <v>51</v>
      </c>
      <c r="D8" s="41" t="s">
        <v>52</v>
      </c>
      <c r="E8" s="41" t="s">
        <v>20</v>
      </c>
    </row>
    <row r="9" spans="1:5" ht="15.75" x14ac:dyDescent="0.25">
      <c r="A9" s="42">
        <v>1</v>
      </c>
      <c r="B9" s="43" t="s">
        <v>5</v>
      </c>
      <c r="C9" s="44">
        <v>15.082000000000001</v>
      </c>
      <c r="D9" s="44">
        <v>36.854999999999997</v>
      </c>
      <c r="E9" s="44">
        <f>D9-C9</f>
        <v>21.772999999999996</v>
      </c>
    </row>
    <row r="10" spans="1:5" ht="15.75" x14ac:dyDescent="0.25">
      <c r="A10" s="42">
        <v>2</v>
      </c>
      <c r="B10" s="43" t="s">
        <v>6</v>
      </c>
      <c r="C10" s="44">
        <v>24.74</v>
      </c>
      <c r="D10" s="44">
        <v>27.195</v>
      </c>
      <c r="E10" s="44">
        <f t="shared" ref="E10:E21" si="0">D10-C10</f>
        <v>2.4550000000000018</v>
      </c>
    </row>
    <row r="11" spans="1:5" ht="15.75" x14ac:dyDescent="0.25">
      <c r="A11" s="42">
        <v>3</v>
      </c>
      <c r="B11" s="43" t="s">
        <v>7</v>
      </c>
      <c r="C11" s="44">
        <v>23.861999999999998</v>
      </c>
      <c r="D11" s="44">
        <v>18.181999999999999</v>
      </c>
      <c r="E11" s="44">
        <f t="shared" si="0"/>
        <v>-5.68</v>
      </c>
    </row>
    <row r="12" spans="1:5" ht="15.75" x14ac:dyDescent="0.25">
      <c r="A12" s="42">
        <v>4</v>
      </c>
      <c r="B12" s="43" t="s">
        <v>8</v>
      </c>
      <c r="C12" s="44">
        <v>16.010999999999999</v>
      </c>
      <c r="D12" s="44">
        <v>12.808999999999999</v>
      </c>
      <c r="E12" s="44">
        <f t="shared" si="0"/>
        <v>-3.202</v>
      </c>
    </row>
    <row r="13" spans="1:5" ht="15.75" x14ac:dyDescent="0.25">
      <c r="A13" s="42">
        <v>5</v>
      </c>
      <c r="B13" s="43" t="s">
        <v>9</v>
      </c>
      <c r="C13" s="44">
        <v>4.84</v>
      </c>
      <c r="D13" s="44">
        <v>0.46300000000000002</v>
      </c>
      <c r="E13" s="44">
        <f t="shared" si="0"/>
        <v>-4.3769999999999998</v>
      </c>
    </row>
    <row r="14" spans="1:5" ht="15.75" x14ac:dyDescent="0.25">
      <c r="A14" s="42">
        <v>6</v>
      </c>
      <c r="B14" s="43" t="s">
        <v>10</v>
      </c>
      <c r="C14" s="44">
        <v>0</v>
      </c>
      <c r="D14" s="44">
        <v>0</v>
      </c>
      <c r="E14" s="44">
        <f t="shared" si="0"/>
        <v>0</v>
      </c>
    </row>
    <row r="15" spans="1:5" s="52" customFormat="1" ht="15.75" x14ac:dyDescent="0.25">
      <c r="A15" s="47"/>
      <c r="B15" s="46" t="s">
        <v>28</v>
      </c>
      <c r="C15" s="47">
        <f>SUM(C9:C14)</f>
        <v>84.534999999999997</v>
      </c>
      <c r="D15" s="11">
        <f>SUM(D9:D14)</f>
        <v>95.503999999999991</v>
      </c>
      <c r="E15" s="47">
        <f>SUM(E9:E14)</f>
        <v>10.968999999999998</v>
      </c>
    </row>
    <row r="16" spans="1:5" ht="15.75" x14ac:dyDescent="0.25">
      <c r="A16" s="42">
        <v>7</v>
      </c>
      <c r="B16" s="43" t="s">
        <v>27</v>
      </c>
      <c r="C16" s="44">
        <v>0</v>
      </c>
      <c r="D16" s="44">
        <v>0</v>
      </c>
      <c r="E16" s="44">
        <f t="shared" si="0"/>
        <v>0</v>
      </c>
    </row>
    <row r="17" spans="1:5" ht="15.75" x14ac:dyDescent="0.25">
      <c r="A17" s="42">
        <v>8</v>
      </c>
      <c r="B17" s="43" t="s">
        <v>54</v>
      </c>
      <c r="C17" s="44">
        <v>0</v>
      </c>
      <c r="D17" s="44">
        <v>0</v>
      </c>
      <c r="E17" s="44">
        <f t="shared" si="0"/>
        <v>0</v>
      </c>
    </row>
    <row r="18" spans="1:5" ht="15.75" x14ac:dyDescent="0.25">
      <c r="A18" s="42">
        <v>9</v>
      </c>
      <c r="B18" s="43" t="s">
        <v>55</v>
      </c>
      <c r="C18" s="44">
        <v>1.65</v>
      </c>
      <c r="D18" s="44">
        <v>1.65</v>
      </c>
      <c r="E18" s="44">
        <f t="shared" si="0"/>
        <v>0</v>
      </c>
    </row>
    <row r="19" spans="1:5" ht="15.75" x14ac:dyDescent="0.25">
      <c r="A19" s="42">
        <v>10</v>
      </c>
      <c r="B19" s="43" t="s">
        <v>56</v>
      </c>
      <c r="C19" s="44">
        <v>18.760000000000002</v>
      </c>
      <c r="D19" s="44">
        <v>18.760000000000002</v>
      </c>
      <c r="E19" s="44">
        <f t="shared" si="0"/>
        <v>0</v>
      </c>
    </row>
    <row r="20" spans="1:5" ht="15.75" x14ac:dyDescent="0.25">
      <c r="A20" s="42">
        <v>11</v>
      </c>
      <c r="B20" s="43" t="s">
        <v>57</v>
      </c>
      <c r="C20" s="44">
        <v>22.798999999999999</v>
      </c>
      <c r="D20" s="44">
        <v>22.798999999999999</v>
      </c>
      <c r="E20" s="44">
        <f t="shared" si="0"/>
        <v>0</v>
      </c>
    </row>
    <row r="21" spans="1:5" ht="15.75" x14ac:dyDescent="0.25">
      <c r="A21" s="42">
        <v>12</v>
      </c>
      <c r="B21" s="43" t="s">
        <v>58</v>
      </c>
      <c r="C21" s="44">
        <v>32.776000000000003</v>
      </c>
      <c r="D21" s="44">
        <v>32.776000000000003</v>
      </c>
      <c r="E21" s="44">
        <f t="shared" si="0"/>
        <v>0</v>
      </c>
    </row>
    <row r="22" spans="1:5" s="52" customFormat="1" ht="15.75" x14ac:dyDescent="0.25">
      <c r="A22" s="47"/>
      <c r="B22" s="46" t="s">
        <v>59</v>
      </c>
      <c r="C22" s="47">
        <f>SUM(C16:C21)</f>
        <v>75.985000000000014</v>
      </c>
      <c r="D22" s="47">
        <f>SUM(D16:D21)</f>
        <v>75.985000000000014</v>
      </c>
      <c r="E22" s="47">
        <f>SUM(E16:E21)</f>
        <v>0</v>
      </c>
    </row>
    <row r="23" spans="1:5" s="52" customFormat="1" ht="15.75" x14ac:dyDescent="0.25">
      <c r="A23" s="47"/>
      <c r="B23" s="46" t="s">
        <v>60</v>
      </c>
      <c r="C23" s="47">
        <f>C15+C22</f>
        <v>160.52000000000001</v>
      </c>
      <c r="D23" s="47">
        <f>D15+D22</f>
        <v>171.489</v>
      </c>
      <c r="E23" s="47">
        <f>E15+E22</f>
        <v>10.968999999999998</v>
      </c>
    </row>
    <row r="24" spans="1:5" ht="47.25" x14ac:dyDescent="0.25">
      <c r="A24" s="45"/>
      <c r="B24" s="46" t="s">
        <v>62</v>
      </c>
      <c r="C24" s="49">
        <v>169.28</v>
      </c>
      <c r="D24" s="47">
        <f>D23</f>
        <v>171.489</v>
      </c>
      <c r="E24" s="47">
        <f t="shared" ref="E24" si="1">D24-C24</f>
        <v>2.2090000000000032</v>
      </c>
    </row>
    <row r="25" spans="1:5" ht="15.75" x14ac:dyDescent="0.25">
      <c r="A25" s="36"/>
      <c r="B25" s="37"/>
      <c r="C25" s="37"/>
      <c r="D25" s="36"/>
      <c r="E25" s="36"/>
    </row>
    <row r="26" spans="1:5" ht="15.75" x14ac:dyDescent="0.25">
      <c r="A26" s="36" t="s">
        <v>63</v>
      </c>
      <c r="B26" s="37"/>
      <c r="C26" s="37"/>
      <c r="D26" s="36"/>
      <c r="E26" s="36"/>
    </row>
    <row r="27" spans="1:5" ht="82.9" customHeight="1" x14ac:dyDescent="0.25">
      <c r="A27" s="75" t="s">
        <v>68</v>
      </c>
      <c r="B27" s="75"/>
      <c r="C27" s="75"/>
      <c r="D27" s="75"/>
      <c r="E27" s="75"/>
    </row>
  </sheetData>
  <mergeCells count="1">
    <mergeCell ref="A27:E27"/>
  </mergeCells>
  <pageMargins left="1.4960629921259843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abSelected="1" workbookViewId="0">
      <selection activeCell="F4" sqref="F4"/>
    </sheetView>
  </sheetViews>
  <sheetFormatPr defaultColWidth="8.85546875" defaultRowHeight="15.75" x14ac:dyDescent="0.25"/>
  <cols>
    <col min="1" max="1" width="8.85546875" style="14"/>
    <col min="2" max="2" width="16.28515625" style="50" customWidth="1"/>
    <col min="3" max="3" width="11.7109375" style="50" customWidth="1"/>
    <col min="4" max="4" width="13.7109375" style="14" customWidth="1"/>
    <col min="5" max="5" width="12.85546875" style="14" customWidth="1"/>
    <col min="6" max="6" width="12.5703125" style="14" customWidth="1"/>
    <col min="7" max="7" width="13.85546875" style="14" bestFit="1" customWidth="1"/>
    <col min="8" max="9" width="9.85546875" style="14" bestFit="1" customWidth="1"/>
    <col min="10" max="16384" width="8.85546875" style="14"/>
  </cols>
  <sheetData>
    <row r="1" spans="1:6" x14ac:dyDescent="0.25">
      <c r="D1" s="50"/>
      <c r="F1" s="53" t="s">
        <v>70</v>
      </c>
    </row>
    <row r="2" spans="1:6" x14ac:dyDescent="0.25">
      <c r="D2" s="50"/>
      <c r="F2" s="53" t="s">
        <v>73</v>
      </c>
    </row>
    <row r="3" spans="1:6" x14ac:dyDescent="0.25">
      <c r="D3" s="50"/>
    </row>
    <row r="4" spans="1:6" x14ac:dyDescent="0.25">
      <c r="A4" s="14" t="s">
        <v>71</v>
      </c>
      <c r="D4" s="50"/>
    </row>
    <row r="5" spans="1:6" x14ac:dyDescent="0.25">
      <c r="A5" s="14" t="s">
        <v>69</v>
      </c>
      <c r="D5" s="50"/>
    </row>
    <row r="6" spans="1:6" x14ac:dyDescent="0.25">
      <c r="A6" s="48" t="s">
        <v>47</v>
      </c>
      <c r="B6" s="54"/>
      <c r="C6" s="54"/>
      <c r="D6" s="54"/>
      <c r="E6" s="48"/>
      <c r="F6" s="48"/>
    </row>
    <row r="8" spans="1:6" s="55" customFormat="1" ht="63" x14ac:dyDescent="0.25">
      <c r="A8" s="15" t="s">
        <v>48</v>
      </c>
      <c r="B8" s="15" t="s">
        <v>49</v>
      </c>
      <c r="C8" s="15" t="s">
        <v>50</v>
      </c>
      <c r="D8" s="15" t="s">
        <v>51</v>
      </c>
      <c r="E8" s="15" t="s">
        <v>52</v>
      </c>
      <c r="F8" s="15" t="s">
        <v>20</v>
      </c>
    </row>
    <row r="9" spans="1:6" x14ac:dyDescent="0.25">
      <c r="A9" s="56">
        <v>1</v>
      </c>
      <c r="B9" s="57" t="s">
        <v>5</v>
      </c>
      <c r="C9" s="57" t="s">
        <v>53</v>
      </c>
      <c r="D9" s="8">
        <v>2130</v>
      </c>
      <c r="E9" s="8">
        <v>4808.38</v>
      </c>
      <c r="F9" s="8">
        <f>E9-D9</f>
        <v>2678.38</v>
      </c>
    </row>
    <row r="10" spans="1:6" x14ac:dyDescent="0.25">
      <c r="A10" s="56"/>
      <c r="B10" s="57"/>
      <c r="C10" s="57" t="s">
        <v>30</v>
      </c>
      <c r="D10" s="8">
        <v>2475</v>
      </c>
      <c r="E10" s="8">
        <v>3223.41</v>
      </c>
      <c r="F10" s="8">
        <f t="shared" ref="F10:F40" si="0">E10-D10</f>
        <v>748.40999999999985</v>
      </c>
    </row>
    <row r="11" spans="1:6" x14ac:dyDescent="0.25">
      <c r="A11" s="56">
        <v>2</v>
      </c>
      <c r="B11" s="57" t="s">
        <v>6</v>
      </c>
      <c r="C11" s="57" t="s">
        <v>53</v>
      </c>
      <c r="D11" s="8">
        <v>2627</v>
      </c>
      <c r="E11" s="8">
        <v>3849.67</v>
      </c>
      <c r="F11" s="8">
        <f t="shared" si="0"/>
        <v>1222.67</v>
      </c>
    </row>
    <row r="12" spans="1:6" x14ac:dyDescent="0.25">
      <c r="A12" s="56"/>
      <c r="B12" s="57"/>
      <c r="C12" s="57" t="s">
        <v>30</v>
      </c>
      <c r="D12" s="8">
        <v>2180</v>
      </c>
      <c r="E12" s="8">
        <v>2992.48</v>
      </c>
      <c r="F12" s="8">
        <f t="shared" si="0"/>
        <v>812.48</v>
      </c>
    </row>
    <row r="13" spans="1:6" x14ac:dyDescent="0.25">
      <c r="A13" s="56">
        <v>3</v>
      </c>
      <c r="B13" s="57" t="s">
        <v>7</v>
      </c>
      <c r="C13" s="57" t="s">
        <v>53</v>
      </c>
      <c r="D13" s="8">
        <v>2474</v>
      </c>
      <c r="E13" s="8">
        <v>3267</v>
      </c>
      <c r="F13" s="8">
        <f t="shared" si="0"/>
        <v>793</v>
      </c>
    </row>
    <row r="14" spans="1:6" x14ac:dyDescent="0.25">
      <c r="A14" s="56"/>
      <c r="B14" s="57"/>
      <c r="C14" s="57" t="s">
        <v>30</v>
      </c>
      <c r="D14" s="8">
        <v>2036</v>
      </c>
      <c r="E14" s="8">
        <v>2766.62</v>
      </c>
      <c r="F14" s="8">
        <f t="shared" si="0"/>
        <v>730.61999999999989</v>
      </c>
    </row>
    <row r="15" spans="1:6" x14ac:dyDescent="0.25">
      <c r="A15" s="56">
        <v>4</v>
      </c>
      <c r="B15" s="57" t="s">
        <v>8</v>
      </c>
      <c r="C15" s="57" t="s">
        <v>53</v>
      </c>
      <c r="D15" s="8">
        <v>2012</v>
      </c>
      <c r="E15" s="8">
        <v>3187.16</v>
      </c>
      <c r="F15" s="8">
        <f t="shared" si="0"/>
        <v>1175.1599999999999</v>
      </c>
    </row>
    <row r="16" spans="1:6" x14ac:dyDescent="0.25">
      <c r="A16" s="56"/>
      <c r="B16" s="57"/>
      <c r="C16" s="57" t="s">
        <v>30</v>
      </c>
      <c r="D16" s="8">
        <v>2521</v>
      </c>
      <c r="E16" s="8">
        <v>3141.54</v>
      </c>
      <c r="F16" s="8">
        <f t="shared" si="0"/>
        <v>620.54</v>
      </c>
    </row>
    <row r="17" spans="1:6" x14ac:dyDescent="0.25">
      <c r="A17" s="56">
        <v>5</v>
      </c>
      <c r="B17" s="57" t="s">
        <v>9</v>
      </c>
      <c r="C17" s="57" t="s">
        <v>53</v>
      </c>
      <c r="D17" s="8">
        <v>2396</v>
      </c>
      <c r="E17" s="8">
        <v>3014.9</v>
      </c>
      <c r="F17" s="8">
        <f t="shared" si="0"/>
        <v>618.90000000000009</v>
      </c>
    </row>
    <row r="18" spans="1:6" x14ac:dyDescent="0.25">
      <c r="A18" s="56"/>
      <c r="B18" s="57"/>
      <c r="C18" s="57" t="s">
        <v>30</v>
      </c>
      <c r="D18" s="8">
        <v>2366</v>
      </c>
      <c r="E18" s="8">
        <v>2747.63</v>
      </c>
      <c r="F18" s="8">
        <f t="shared" si="0"/>
        <v>381.63000000000011</v>
      </c>
    </row>
    <row r="19" spans="1:6" x14ac:dyDescent="0.25">
      <c r="A19" s="56">
        <v>6</v>
      </c>
      <c r="B19" s="57" t="s">
        <v>10</v>
      </c>
      <c r="C19" s="57" t="s">
        <v>53</v>
      </c>
      <c r="D19" s="8">
        <v>3081</v>
      </c>
      <c r="E19" s="8">
        <v>2824.49</v>
      </c>
      <c r="F19" s="8">
        <f t="shared" si="0"/>
        <v>-256.51000000000022</v>
      </c>
    </row>
    <row r="20" spans="1:6" x14ac:dyDescent="0.25">
      <c r="A20" s="56"/>
      <c r="B20" s="57"/>
      <c r="C20" s="57" t="s">
        <v>30</v>
      </c>
      <c r="D20" s="8">
        <v>2199</v>
      </c>
      <c r="E20" s="8">
        <v>2526.94</v>
      </c>
      <c r="F20" s="8">
        <f t="shared" si="0"/>
        <v>327.94000000000005</v>
      </c>
    </row>
    <row r="21" spans="1:6" s="60" customFormat="1" x14ac:dyDescent="0.25">
      <c r="A21" s="58"/>
      <c r="B21" s="59" t="s">
        <v>28</v>
      </c>
      <c r="C21" s="59" t="s">
        <v>53</v>
      </c>
      <c r="D21" s="11">
        <f>D9+D11+D13+D15+D17+D19</f>
        <v>14720</v>
      </c>
      <c r="E21" s="11">
        <f>E9+E11+E13+E15+E17+E19</f>
        <v>20951.599999999999</v>
      </c>
      <c r="F21" s="11">
        <f t="shared" si="0"/>
        <v>6231.5999999999985</v>
      </c>
    </row>
    <row r="22" spans="1:6" s="60" customFormat="1" x14ac:dyDescent="0.25">
      <c r="A22" s="58"/>
      <c r="B22" s="59"/>
      <c r="C22" s="59" t="s">
        <v>30</v>
      </c>
      <c r="D22" s="11">
        <f>D10+D12+D14+D16+D18+D20</f>
        <v>13777</v>
      </c>
      <c r="E22" s="11">
        <f>E10+E12+E14+E16+E18+E20</f>
        <v>17398.62</v>
      </c>
      <c r="F22" s="11">
        <f t="shared" si="0"/>
        <v>3621.619999999999</v>
      </c>
    </row>
    <row r="23" spans="1:6" x14ac:dyDescent="0.25">
      <c r="A23" s="56">
        <v>7</v>
      </c>
      <c r="B23" s="57" t="s">
        <v>27</v>
      </c>
      <c r="C23" s="57" t="s">
        <v>53</v>
      </c>
      <c r="D23" s="8">
        <v>2542</v>
      </c>
      <c r="E23" s="8">
        <v>2542</v>
      </c>
      <c r="F23" s="8">
        <f t="shared" si="0"/>
        <v>0</v>
      </c>
    </row>
    <row r="24" spans="1:6" x14ac:dyDescent="0.25">
      <c r="A24" s="56"/>
      <c r="B24" s="57"/>
      <c r="C24" s="57" t="s">
        <v>30</v>
      </c>
      <c r="D24" s="8">
        <v>1289</v>
      </c>
      <c r="E24" s="8">
        <v>1289</v>
      </c>
      <c r="F24" s="8">
        <f t="shared" si="0"/>
        <v>0</v>
      </c>
    </row>
    <row r="25" spans="1:6" x14ac:dyDescent="0.25">
      <c r="A25" s="56">
        <v>8</v>
      </c>
      <c r="B25" s="57" t="s">
        <v>54</v>
      </c>
      <c r="C25" s="57" t="s">
        <v>53</v>
      </c>
      <c r="D25" s="8">
        <v>2847</v>
      </c>
      <c r="E25" s="8">
        <v>2847</v>
      </c>
      <c r="F25" s="8">
        <f t="shared" si="0"/>
        <v>0</v>
      </c>
    </row>
    <row r="26" spans="1:6" x14ac:dyDescent="0.25">
      <c r="A26" s="56"/>
      <c r="B26" s="57"/>
      <c r="C26" s="57" t="s">
        <v>30</v>
      </c>
      <c r="D26" s="8">
        <v>1439</v>
      </c>
      <c r="E26" s="8">
        <v>1439</v>
      </c>
      <c r="F26" s="8">
        <f t="shared" si="0"/>
        <v>0</v>
      </c>
    </row>
    <row r="27" spans="1:6" x14ac:dyDescent="0.25">
      <c r="A27" s="56">
        <v>9</v>
      </c>
      <c r="B27" s="57" t="s">
        <v>55</v>
      </c>
      <c r="C27" s="57" t="s">
        <v>53</v>
      </c>
      <c r="D27" s="8">
        <v>3248</v>
      </c>
      <c r="E27" s="8">
        <v>3248</v>
      </c>
      <c r="F27" s="8">
        <f t="shared" si="0"/>
        <v>0</v>
      </c>
    </row>
    <row r="28" spans="1:6" x14ac:dyDescent="0.25">
      <c r="A28" s="56"/>
      <c r="B28" s="57"/>
      <c r="C28" s="57" t="s">
        <v>30</v>
      </c>
      <c r="D28" s="8">
        <v>2455</v>
      </c>
      <c r="E28" s="8">
        <v>2455</v>
      </c>
      <c r="F28" s="8">
        <f t="shared" si="0"/>
        <v>0</v>
      </c>
    </row>
    <row r="29" spans="1:6" x14ac:dyDescent="0.25">
      <c r="A29" s="56">
        <v>10</v>
      </c>
      <c r="B29" s="57" t="s">
        <v>56</v>
      </c>
      <c r="C29" s="57" t="s">
        <v>53</v>
      </c>
      <c r="D29" s="8">
        <v>3285</v>
      </c>
      <c r="E29" s="8">
        <v>3285</v>
      </c>
      <c r="F29" s="8">
        <f t="shared" si="0"/>
        <v>0</v>
      </c>
    </row>
    <row r="30" spans="1:6" x14ac:dyDescent="0.25">
      <c r="A30" s="56"/>
      <c r="B30" s="57"/>
      <c r="C30" s="57" t="s">
        <v>30</v>
      </c>
      <c r="D30" s="8">
        <v>1965</v>
      </c>
      <c r="E30" s="8">
        <v>1965</v>
      </c>
      <c r="F30" s="8">
        <f t="shared" si="0"/>
        <v>0</v>
      </c>
    </row>
    <row r="31" spans="1:6" x14ac:dyDescent="0.25">
      <c r="A31" s="56">
        <v>11</v>
      </c>
      <c r="B31" s="57" t="s">
        <v>57</v>
      </c>
      <c r="C31" s="57" t="s">
        <v>53</v>
      </c>
      <c r="D31" s="8">
        <v>3437</v>
      </c>
      <c r="E31" s="8">
        <v>3437</v>
      </c>
      <c r="F31" s="8">
        <f t="shared" si="0"/>
        <v>0</v>
      </c>
    </row>
    <row r="32" spans="1:6" x14ac:dyDescent="0.25">
      <c r="A32" s="56"/>
      <c r="B32" s="57"/>
      <c r="C32" s="57" t="s">
        <v>30</v>
      </c>
      <c r="D32" s="8">
        <v>1972</v>
      </c>
      <c r="E32" s="8">
        <v>1972</v>
      </c>
      <c r="F32" s="8">
        <f t="shared" si="0"/>
        <v>0</v>
      </c>
    </row>
    <row r="33" spans="1:7" x14ac:dyDescent="0.25">
      <c r="A33" s="56">
        <v>12</v>
      </c>
      <c r="B33" s="57" t="s">
        <v>58</v>
      </c>
      <c r="C33" s="57" t="s">
        <v>53</v>
      </c>
      <c r="D33" s="8">
        <v>4506</v>
      </c>
      <c r="E33" s="8">
        <v>4506</v>
      </c>
      <c r="F33" s="8">
        <f t="shared" si="0"/>
        <v>0</v>
      </c>
    </row>
    <row r="34" spans="1:7" x14ac:dyDescent="0.25">
      <c r="A34" s="8"/>
      <c r="B34" s="57"/>
      <c r="C34" s="57" t="s">
        <v>30</v>
      </c>
      <c r="D34" s="8">
        <v>3005</v>
      </c>
      <c r="E34" s="8">
        <v>3005</v>
      </c>
      <c r="F34" s="8">
        <f t="shared" si="0"/>
        <v>0</v>
      </c>
    </row>
    <row r="35" spans="1:7" x14ac:dyDescent="0.25">
      <c r="A35" s="8"/>
      <c r="B35" s="57" t="s">
        <v>59</v>
      </c>
      <c r="C35" s="59" t="s">
        <v>53</v>
      </c>
      <c r="D35" s="8">
        <f>D23+D25+D27+D29+D31+D33</f>
        <v>19865</v>
      </c>
      <c r="E35" s="8">
        <f>E23+E25+E27+E29+E31+E33</f>
        <v>19865</v>
      </c>
      <c r="F35" s="8">
        <f t="shared" si="0"/>
        <v>0</v>
      </c>
    </row>
    <row r="36" spans="1:7" x14ac:dyDescent="0.25">
      <c r="A36" s="8"/>
      <c r="B36" s="57"/>
      <c r="C36" s="59" t="s">
        <v>30</v>
      </c>
      <c r="D36" s="8">
        <f>D24+D26+D28+D30+D32+D34</f>
        <v>12125</v>
      </c>
      <c r="E36" s="8">
        <f>E24+E26+E28+E30+E32+E34</f>
        <v>12125</v>
      </c>
      <c r="F36" s="8">
        <f t="shared" si="0"/>
        <v>0</v>
      </c>
    </row>
    <row r="37" spans="1:7" s="60" customFormat="1" x14ac:dyDescent="0.25">
      <c r="A37" s="11"/>
      <c r="B37" s="59" t="s">
        <v>60</v>
      </c>
      <c r="C37" s="59" t="s">
        <v>53</v>
      </c>
      <c r="D37" s="11">
        <f>D21+D35</f>
        <v>34585</v>
      </c>
      <c r="E37" s="11">
        <f>E21+E35</f>
        <v>40816.6</v>
      </c>
      <c r="F37" s="11">
        <f t="shared" si="0"/>
        <v>6231.5999999999985</v>
      </c>
    </row>
    <row r="38" spans="1:7" s="60" customFormat="1" x14ac:dyDescent="0.25">
      <c r="A38" s="11"/>
      <c r="B38" s="59"/>
      <c r="C38" s="59" t="s">
        <v>30</v>
      </c>
      <c r="D38" s="11">
        <f>D22+D36</f>
        <v>25902</v>
      </c>
      <c r="E38" s="11">
        <f>E22+E36</f>
        <v>29523.62</v>
      </c>
      <c r="F38" s="11">
        <f t="shared" si="0"/>
        <v>3621.619999999999</v>
      </c>
    </row>
    <row r="39" spans="1:7" x14ac:dyDescent="0.25">
      <c r="A39" s="8"/>
      <c r="B39" s="57"/>
      <c r="C39" s="57"/>
      <c r="D39" s="11">
        <f>SUM(D37:D38)</f>
        <v>60487</v>
      </c>
      <c r="E39" s="11">
        <f>SUM(E37:E38)</f>
        <v>70340.22</v>
      </c>
      <c r="F39" s="11">
        <f t="shared" si="0"/>
        <v>9853.2200000000012</v>
      </c>
    </row>
    <row r="40" spans="1:7" ht="78.75" x14ac:dyDescent="0.25">
      <c r="A40" s="58"/>
      <c r="B40" s="59" t="s">
        <v>62</v>
      </c>
      <c r="C40" s="59"/>
      <c r="D40" s="11">
        <v>60740</v>
      </c>
      <c r="E40" s="11">
        <f>E39</f>
        <v>70340.22</v>
      </c>
      <c r="F40" s="11">
        <f t="shared" si="0"/>
        <v>9600.2200000000012</v>
      </c>
      <c r="G40" s="60"/>
    </row>
    <row r="42" spans="1:7" x14ac:dyDescent="0.25">
      <c r="A42" s="14" t="s">
        <v>63</v>
      </c>
    </row>
    <row r="43" spans="1:7" ht="63.6" customHeight="1" x14ac:dyDescent="0.25">
      <c r="A43" s="74" t="s">
        <v>64</v>
      </c>
      <c r="B43" s="74"/>
      <c r="C43" s="74"/>
      <c r="D43" s="74"/>
      <c r="E43" s="74"/>
      <c r="F43" s="74"/>
      <c r="G43" s="61"/>
    </row>
  </sheetData>
  <mergeCells count="1">
    <mergeCell ref="A43:F43"/>
  </mergeCells>
  <pageMargins left="1.6929133858267718" right="0.70866141732283472" top="0.74803149606299213" bottom="0.74803149606299213" header="0.31496062992125984" footer="0.31496062992125984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17" sqref="I17"/>
    </sheetView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Приложение № 1</vt:lpstr>
      <vt:lpstr>Прилож № 2</vt:lpstr>
      <vt:lpstr>Прилож № 3</vt:lpstr>
      <vt:lpstr>Прилож № 4</vt:lpstr>
      <vt:lpstr>Лист5</vt:lpstr>
      <vt:lpstr>Лист4</vt:lpstr>
      <vt:lpstr>Лист3</vt:lpstr>
      <vt:lpstr>Лист1</vt:lpstr>
      <vt:lpstr>Лист2</vt:lpstr>
      <vt:lpstr>'Приложение №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2023-09-25T05:04:54Z</dcterms:modified>
</cp:coreProperties>
</file>