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525" windowWidth="14805" windowHeight="4590"/>
  </bookViews>
  <sheets>
    <sheet name="Приложение № 1" sheetId="1" r:id="rId1"/>
    <sheet name="Лист1" sheetId="16" r:id="rId2"/>
  </sheets>
  <definedNames>
    <definedName name="_xlnm._FilterDatabase" localSheetId="0" hidden="1">'Приложение № 1'!$AB$1:$AB$102</definedName>
    <definedName name="_xlnm.Print_Titles" localSheetId="0">'Приложение № 1'!$16:$16</definedName>
  </definedNames>
  <calcPr calcId="145621"/>
</workbook>
</file>

<file path=xl/calcChain.xml><?xml version="1.0" encoding="utf-8"?>
<calcChain xmlns="http://schemas.openxmlformats.org/spreadsheetml/2006/main">
  <c r="C22" i="1" l="1"/>
  <c r="C100" i="1"/>
  <c r="AA100" i="1" l="1"/>
  <c r="V100" i="1"/>
  <c r="AA32" i="1" l="1"/>
  <c r="V32" i="1"/>
  <c r="AF32" i="1" l="1"/>
  <c r="AI32" i="1"/>
  <c r="AC32" i="1"/>
  <c r="AD32" i="1" s="1"/>
  <c r="X32" i="1"/>
  <c r="Y32" i="1" s="1"/>
  <c r="R32" i="1"/>
  <c r="U32" i="1"/>
  <c r="M33" i="1"/>
  <c r="O32" i="1"/>
  <c r="P32" i="1" s="1"/>
  <c r="H33" i="1"/>
  <c r="J32" i="1"/>
  <c r="K32" i="1" s="1"/>
  <c r="C87" i="1"/>
  <c r="C33" i="1"/>
  <c r="J33" i="1" l="1"/>
  <c r="J31" i="1" s="1"/>
  <c r="V33" i="1"/>
  <c r="M31" i="1"/>
  <c r="AA33" i="1"/>
  <c r="R33" i="1"/>
  <c r="R31" i="1" s="1"/>
  <c r="AH32" i="1"/>
  <c r="AG32" i="1"/>
  <c r="T32" i="1"/>
  <c r="O33" i="1"/>
  <c r="S32" i="1"/>
  <c r="H31" i="1"/>
  <c r="AE33" i="1"/>
  <c r="AE31" i="1" s="1"/>
  <c r="Z33" i="1"/>
  <c r="Q33" i="1"/>
  <c r="Q31" i="1" s="1"/>
  <c r="L33" i="1"/>
  <c r="C31" i="1"/>
  <c r="E33" i="1"/>
  <c r="E32" i="1"/>
  <c r="P33" i="1" l="1"/>
  <c r="P31" i="1" s="1"/>
  <c r="F32" i="1"/>
  <c r="E31" i="1"/>
  <c r="X33" i="1"/>
  <c r="AF33" i="1"/>
  <c r="AF31" i="1" s="1"/>
  <c r="V31" i="1"/>
  <c r="AA31" i="1"/>
  <c r="AC33" i="1"/>
  <c r="AC31" i="1" s="1"/>
  <c r="AI33" i="1"/>
  <c r="AI31" i="1" s="1"/>
  <c r="Z31" i="1"/>
  <c r="O31" i="1"/>
  <c r="S33" i="1"/>
  <c r="S31" i="1" s="1"/>
  <c r="L31" i="1"/>
  <c r="U33" i="1"/>
  <c r="U31" i="1" s="1"/>
  <c r="K33" i="1"/>
  <c r="Y33" i="1" l="1"/>
  <c r="Y31" i="1" s="1"/>
  <c r="AG33" i="1"/>
  <c r="AG31" i="1" s="1"/>
  <c r="X31" i="1"/>
  <c r="AD33" i="1"/>
  <c r="AD31" i="1" s="1"/>
  <c r="G33" i="1"/>
  <c r="G31" i="1" s="1"/>
  <c r="AH33" i="1"/>
  <c r="AH31" i="1" s="1"/>
  <c r="T33" i="1"/>
  <c r="T31" i="1" s="1"/>
  <c r="K31" i="1"/>
  <c r="AA87" i="1"/>
  <c r="AA84" i="1"/>
  <c r="V87" i="1"/>
  <c r="V84" i="1"/>
  <c r="C85" i="1" l="1"/>
  <c r="AI87" i="1" l="1"/>
  <c r="AF87" i="1"/>
  <c r="AC87" i="1"/>
  <c r="AD87" i="1" s="1"/>
  <c r="AE86" i="1" s="1"/>
  <c r="X87" i="1"/>
  <c r="Y87" i="1" s="1"/>
  <c r="AH86" i="1"/>
  <c r="AG86" i="1"/>
  <c r="AF86" i="1"/>
  <c r="AA85" i="1"/>
  <c r="AC85" i="1" s="1"/>
  <c r="V85" i="1"/>
  <c r="X85" i="1" s="1"/>
  <c r="AF84" i="1"/>
  <c r="O87" i="1"/>
  <c r="J87" i="1"/>
  <c r="S87" i="1" s="1"/>
  <c r="U87" i="1"/>
  <c r="R87" i="1"/>
  <c r="T86" i="1"/>
  <c r="S86" i="1"/>
  <c r="R86" i="1"/>
  <c r="R84" i="1"/>
  <c r="AA79" i="1"/>
  <c r="V79" i="1"/>
  <c r="M79" i="1"/>
  <c r="H79" i="1"/>
  <c r="AH87" i="1" l="1"/>
  <c r="AG87" i="1"/>
  <c r="AG85" i="1"/>
  <c r="Z85" i="1"/>
  <c r="Y85" i="1" s="1"/>
  <c r="X84" i="1"/>
  <c r="AC84" i="1"/>
  <c r="AE85" i="1"/>
  <c r="AE84" i="1" s="1"/>
  <c r="AF85" i="1"/>
  <c r="Z86" i="1"/>
  <c r="AI86" i="1" s="1"/>
  <c r="P87" i="1"/>
  <c r="M85" i="1"/>
  <c r="H85" i="1"/>
  <c r="J85" i="1" s="1"/>
  <c r="K87" i="1"/>
  <c r="L86" i="1" s="1"/>
  <c r="E87" i="1"/>
  <c r="AD85" i="1" l="1"/>
  <c r="AD84" i="1" s="1"/>
  <c r="Y84" i="1"/>
  <c r="Z84" i="1"/>
  <c r="AI85" i="1"/>
  <c r="AG84" i="1"/>
  <c r="O85" i="1"/>
  <c r="S85" i="1" s="1"/>
  <c r="R85" i="1"/>
  <c r="Q86" i="1"/>
  <c r="U86" i="1" s="1"/>
  <c r="T87" i="1"/>
  <c r="O84" i="1"/>
  <c r="L85" i="1"/>
  <c r="L84" i="1" s="1"/>
  <c r="J84" i="1"/>
  <c r="F87" i="1"/>
  <c r="G86" i="1" s="1"/>
  <c r="AH84" i="1" l="1"/>
  <c r="Q85" i="1"/>
  <c r="U85" i="1" s="1"/>
  <c r="AH85" i="1"/>
  <c r="AI84" i="1"/>
  <c r="S84" i="1"/>
  <c r="K85" i="1"/>
  <c r="P85" i="1" l="1"/>
  <c r="P84" i="1" s="1"/>
  <c r="Q84" i="1"/>
  <c r="U84" i="1" s="1"/>
  <c r="K84" i="1"/>
  <c r="T85" i="1" l="1"/>
  <c r="T84" i="1"/>
  <c r="V30" i="1" l="1"/>
  <c r="V29" i="1"/>
  <c r="V28" i="1"/>
  <c r="V27" i="1"/>
  <c r="V26" i="1"/>
  <c r="V25" i="1"/>
  <c r="V24" i="1"/>
  <c r="V23" i="1"/>
  <c r="V22" i="1"/>
  <c r="V20" i="1"/>
  <c r="M30" i="1"/>
  <c r="AA30" i="1" s="1"/>
  <c r="M29" i="1"/>
  <c r="AA29" i="1" s="1"/>
  <c r="M28" i="1"/>
  <c r="AA28" i="1" s="1"/>
  <c r="M27" i="1"/>
  <c r="AA27" i="1" s="1"/>
  <c r="M26" i="1"/>
  <c r="AA26" i="1" s="1"/>
  <c r="M25" i="1"/>
  <c r="AA25" i="1" s="1"/>
  <c r="M24" i="1"/>
  <c r="AA24" i="1" s="1"/>
  <c r="M23" i="1"/>
  <c r="AA23" i="1" s="1"/>
  <c r="AA22" i="1"/>
  <c r="M20" i="1"/>
  <c r="AA20" i="1" s="1"/>
  <c r="G100" i="1" l="1"/>
  <c r="G76" i="1" l="1"/>
  <c r="G74" i="1"/>
  <c r="G26" i="1"/>
  <c r="G24" i="1"/>
  <c r="G20" i="1"/>
  <c r="H97" i="1"/>
  <c r="M97" i="1"/>
  <c r="V97" i="1"/>
  <c r="AA97" i="1"/>
  <c r="C97" i="1"/>
  <c r="H57" i="1"/>
  <c r="M57" i="1"/>
  <c r="V57" i="1"/>
  <c r="AA57" i="1"/>
  <c r="C57" i="1"/>
  <c r="G36" i="1"/>
  <c r="H36" i="1"/>
  <c r="L36" i="1"/>
  <c r="M36" i="1"/>
  <c r="Q36" i="1"/>
  <c r="V36" i="1"/>
  <c r="Z36" i="1"/>
  <c r="AA36" i="1"/>
  <c r="AE36" i="1"/>
  <c r="C36" i="1"/>
  <c r="G21" i="1"/>
  <c r="H21" i="1"/>
  <c r="H18" i="1" s="1"/>
  <c r="H17" i="1" s="1"/>
  <c r="L21" i="1"/>
  <c r="M21" i="1"/>
  <c r="M18" i="1" s="1"/>
  <c r="M17" i="1" s="1"/>
  <c r="Q21" i="1"/>
  <c r="V21" i="1"/>
  <c r="V18" i="1" s="1"/>
  <c r="V17" i="1" s="1"/>
  <c r="Z21" i="1"/>
  <c r="AA21" i="1"/>
  <c r="AA18" i="1" s="1"/>
  <c r="AA17" i="1" s="1"/>
  <c r="AE21" i="1"/>
  <c r="C21" i="1"/>
  <c r="H34" i="1" l="1"/>
  <c r="H101" i="1" s="1"/>
  <c r="V34" i="1"/>
  <c r="V101" i="1" s="1"/>
  <c r="M34" i="1"/>
  <c r="M101" i="1" s="1"/>
  <c r="C18" i="1"/>
  <c r="C17" i="1" s="1"/>
  <c r="G18" i="1"/>
  <c r="AA34" i="1"/>
  <c r="AA101" i="1" s="1"/>
  <c r="G57" i="1"/>
  <c r="AI95" i="1" l="1"/>
  <c r="AC95" i="1"/>
  <c r="AD95" i="1" s="1"/>
  <c r="U95" i="1"/>
  <c r="O95" i="1"/>
  <c r="P95" i="1" s="1"/>
  <c r="J95" i="1"/>
  <c r="E95" i="1"/>
  <c r="F95" i="1" l="1"/>
  <c r="S95" i="1"/>
  <c r="AF95" i="1"/>
  <c r="R95" i="1"/>
  <c r="K95" i="1"/>
  <c r="T95" i="1" s="1"/>
  <c r="X95" i="1"/>
  <c r="Y95" i="1" l="1"/>
  <c r="AH95" i="1" s="1"/>
  <c r="AG95" i="1"/>
  <c r="AE100" i="1" l="1"/>
  <c r="Z100" i="1"/>
  <c r="Q100" i="1"/>
  <c r="L100" i="1"/>
  <c r="E78" i="1" l="1"/>
  <c r="F78" i="1" s="1"/>
  <c r="J78" i="1"/>
  <c r="O78" i="1"/>
  <c r="P78" i="1" s="1"/>
  <c r="U78" i="1"/>
  <c r="X78" i="1"/>
  <c r="AC78" i="1"/>
  <c r="AD78" i="1" s="1"/>
  <c r="AI78" i="1"/>
  <c r="R78" i="1" l="1"/>
  <c r="AF78" i="1"/>
  <c r="AG78" i="1"/>
  <c r="Y78" i="1"/>
  <c r="AH78" i="1" s="1"/>
  <c r="K78" i="1"/>
  <c r="T78" i="1" s="1"/>
  <c r="S78" i="1"/>
  <c r="AE76" i="1" l="1"/>
  <c r="Z76" i="1"/>
  <c r="Q76" i="1"/>
  <c r="L76" i="1"/>
  <c r="AE74" i="1"/>
  <c r="AE57" i="1" s="1"/>
  <c r="Z74" i="1"/>
  <c r="Z57" i="1" s="1"/>
  <c r="Q74" i="1"/>
  <c r="Q57" i="1" s="1"/>
  <c r="L74" i="1"/>
  <c r="L57" i="1" s="1"/>
  <c r="AE24" i="1" l="1"/>
  <c r="Z24" i="1"/>
  <c r="Q24" i="1"/>
  <c r="L24" i="1"/>
  <c r="AE26" i="1"/>
  <c r="Z26" i="1"/>
  <c r="Q26" i="1"/>
  <c r="L26" i="1"/>
  <c r="AE20" i="1" l="1"/>
  <c r="AE18" i="1" s="1"/>
  <c r="Z20" i="1"/>
  <c r="Z18" i="1" s="1"/>
  <c r="Q20" i="1"/>
  <c r="Q18" i="1" s="1"/>
  <c r="L20" i="1"/>
  <c r="L18" i="1" s="1"/>
  <c r="E37" i="1" l="1"/>
  <c r="O62" i="1"/>
  <c r="P62" i="1" s="1"/>
  <c r="U62" i="1"/>
  <c r="X62" i="1"/>
  <c r="Y62" i="1" s="1"/>
  <c r="AC62" i="1"/>
  <c r="AI62" i="1"/>
  <c r="R62" i="1" l="1"/>
  <c r="J62" i="1"/>
  <c r="S62" i="1" s="1"/>
  <c r="AD62" i="1"/>
  <c r="AH62" i="1" s="1"/>
  <c r="AG62" i="1"/>
  <c r="AF62" i="1"/>
  <c r="K62" i="1" l="1"/>
  <c r="T62" i="1" s="1"/>
  <c r="E91" i="1" l="1"/>
  <c r="E90" i="1"/>
  <c r="E89" i="1"/>
  <c r="E88" i="1"/>
  <c r="E83" i="1"/>
  <c r="G83" i="1" s="1"/>
  <c r="E82" i="1"/>
  <c r="G82" i="1" s="1"/>
  <c r="E81" i="1"/>
  <c r="G81" i="1" s="1"/>
  <c r="E80" i="1"/>
  <c r="G80" i="1" s="1"/>
  <c r="E77" i="1"/>
  <c r="F77" i="1" s="1"/>
  <c r="E76" i="1"/>
  <c r="E75" i="1"/>
  <c r="E74" i="1"/>
  <c r="E73" i="1"/>
  <c r="E72" i="1"/>
  <c r="E71" i="1"/>
  <c r="E70" i="1"/>
  <c r="F70" i="1" s="1"/>
  <c r="E69" i="1"/>
  <c r="E68" i="1"/>
  <c r="E67" i="1"/>
  <c r="E66" i="1"/>
  <c r="E65" i="1"/>
  <c r="E64" i="1"/>
  <c r="E63" i="1"/>
  <c r="E62" i="1"/>
  <c r="F62" i="1" s="1"/>
  <c r="E61" i="1"/>
  <c r="E60" i="1"/>
  <c r="F60" i="1" s="1"/>
  <c r="E59" i="1"/>
  <c r="E58" i="1"/>
  <c r="E56" i="1"/>
  <c r="F56" i="1" s="1"/>
  <c r="E55" i="1"/>
  <c r="E54" i="1"/>
  <c r="E53" i="1"/>
  <c r="E52" i="1"/>
  <c r="F52" i="1" s="1"/>
  <c r="E51" i="1"/>
  <c r="E50" i="1"/>
  <c r="F50" i="1" s="1"/>
  <c r="E49" i="1"/>
  <c r="F49" i="1" s="1"/>
  <c r="E48" i="1"/>
  <c r="E47" i="1"/>
  <c r="F47" i="1" s="1"/>
  <c r="E46" i="1"/>
  <c r="F46" i="1" s="1"/>
  <c r="E45" i="1"/>
  <c r="F45" i="1" s="1"/>
  <c r="E44" i="1"/>
  <c r="E43" i="1"/>
  <c r="E42" i="1"/>
  <c r="F42" i="1" s="1"/>
  <c r="E41" i="1"/>
  <c r="F41" i="1" s="1"/>
  <c r="E40" i="1"/>
  <c r="E39" i="1"/>
  <c r="E38" i="1"/>
  <c r="F38" i="1" s="1"/>
  <c r="F37" i="1"/>
  <c r="E57" i="1" l="1"/>
  <c r="F74" i="1"/>
  <c r="F66" i="1"/>
  <c r="F76" i="1"/>
  <c r="F58" i="1"/>
  <c r="F39" i="1"/>
  <c r="F68" i="1"/>
  <c r="F44" i="1"/>
  <c r="F54" i="1"/>
  <c r="F64" i="1"/>
  <c r="F72" i="1"/>
  <c r="F80" i="1"/>
  <c r="E36" i="1"/>
  <c r="F40" i="1"/>
  <c r="F43" i="1"/>
  <c r="F48" i="1"/>
  <c r="F51" i="1"/>
  <c r="F53" i="1"/>
  <c r="F55" i="1"/>
  <c r="F59" i="1"/>
  <c r="F61" i="1"/>
  <c r="F63" i="1"/>
  <c r="F65" i="1"/>
  <c r="F67" i="1"/>
  <c r="F69" i="1"/>
  <c r="F71" i="1"/>
  <c r="F73" i="1"/>
  <c r="F75" i="1"/>
  <c r="F81" i="1"/>
  <c r="F83" i="1"/>
  <c r="F88" i="1"/>
  <c r="F89" i="1"/>
  <c r="F90" i="1"/>
  <c r="F91" i="1"/>
  <c r="F36" i="1" l="1"/>
  <c r="F57" i="1"/>
  <c r="F82" i="1"/>
  <c r="AI27" i="1" l="1"/>
  <c r="AC27" i="1"/>
  <c r="AD27" i="1" s="1"/>
  <c r="U27" i="1"/>
  <c r="O27" i="1"/>
  <c r="P27" i="1" s="1"/>
  <c r="J27" i="1"/>
  <c r="E27" i="1"/>
  <c r="AI23" i="1"/>
  <c r="AC23" i="1"/>
  <c r="AD23" i="1" s="1"/>
  <c r="U23" i="1"/>
  <c r="O23" i="1"/>
  <c r="P23" i="1" s="1"/>
  <c r="J23" i="1"/>
  <c r="E23" i="1"/>
  <c r="AI22" i="1"/>
  <c r="U22" i="1"/>
  <c r="U21" i="1" s="1"/>
  <c r="O22" i="1"/>
  <c r="E22" i="1"/>
  <c r="O21" i="1" l="1"/>
  <c r="F27" i="1"/>
  <c r="F22" i="1"/>
  <c r="AI21" i="1"/>
  <c r="S27" i="1"/>
  <c r="AF22" i="1"/>
  <c r="AF23" i="1"/>
  <c r="S23" i="1"/>
  <c r="R23" i="1"/>
  <c r="AF27" i="1"/>
  <c r="E21" i="1"/>
  <c r="J22" i="1"/>
  <c r="J21" i="1" s="1"/>
  <c r="F23" i="1"/>
  <c r="R27" i="1"/>
  <c r="R22" i="1"/>
  <c r="K27" i="1"/>
  <c r="T27" i="1" s="1"/>
  <c r="X27" i="1"/>
  <c r="P22" i="1"/>
  <c r="P21" i="1" s="1"/>
  <c r="AC22" i="1"/>
  <c r="AC21" i="1" s="1"/>
  <c r="K23" i="1"/>
  <c r="T23" i="1" s="1"/>
  <c r="X22" i="1"/>
  <c r="X23" i="1"/>
  <c r="R21" i="1" l="1"/>
  <c r="F21" i="1"/>
  <c r="AF21" i="1"/>
  <c r="X21" i="1"/>
  <c r="S22" i="1"/>
  <c r="S21" i="1" s="1"/>
  <c r="K22" i="1"/>
  <c r="K21" i="1" s="1"/>
  <c r="Y27" i="1"/>
  <c r="AH27" i="1" s="1"/>
  <c r="AG27" i="1"/>
  <c r="AD22" i="1"/>
  <c r="AD21" i="1" s="1"/>
  <c r="AG23" i="1"/>
  <c r="Y23" i="1"/>
  <c r="AH23" i="1" s="1"/>
  <c r="AG22" i="1"/>
  <c r="Y22" i="1"/>
  <c r="Y21" i="1" l="1"/>
  <c r="AG21" i="1"/>
  <c r="T22" i="1"/>
  <c r="T21" i="1" s="1"/>
  <c r="AH22" i="1"/>
  <c r="AH21" i="1" s="1"/>
  <c r="J51" i="1" l="1"/>
  <c r="K51" i="1" s="1"/>
  <c r="O51" i="1"/>
  <c r="U51" i="1"/>
  <c r="AC51" i="1"/>
  <c r="AD51" i="1" s="1"/>
  <c r="AI51" i="1"/>
  <c r="AF51" i="1" l="1"/>
  <c r="R51" i="1"/>
  <c r="P51" i="1"/>
  <c r="T51" i="1" s="1"/>
  <c r="S51" i="1"/>
  <c r="X51" i="1"/>
  <c r="Y51" i="1" l="1"/>
  <c r="AH51" i="1" s="1"/>
  <c r="AG51" i="1"/>
  <c r="AI60" i="1" l="1"/>
  <c r="AC60" i="1"/>
  <c r="AD60" i="1" s="1"/>
  <c r="U60" i="1"/>
  <c r="O60" i="1"/>
  <c r="P60" i="1" s="1"/>
  <c r="J60" i="1"/>
  <c r="AF60" i="1" l="1"/>
  <c r="R60" i="1"/>
  <c r="S60" i="1"/>
  <c r="K60" i="1"/>
  <c r="T60" i="1" s="1"/>
  <c r="X60" i="1"/>
  <c r="AG60" i="1" l="1"/>
  <c r="Y60" i="1"/>
  <c r="AH60" i="1" s="1"/>
  <c r="AI94" i="1" l="1"/>
  <c r="AI93" i="1"/>
  <c r="AI92" i="1"/>
  <c r="AI77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1" i="1"/>
  <c r="AI59" i="1"/>
  <c r="AI58" i="1"/>
  <c r="AI56" i="1"/>
  <c r="AI55" i="1"/>
  <c r="AI54" i="1"/>
  <c r="AI53" i="1"/>
  <c r="AI52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U25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2" i="1"/>
  <c r="U53" i="1"/>
  <c r="U54" i="1"/>
  <c r="U55" i="1"/>
  <c r="U56" i="1"/>
  <c r="U58" i="1"/>
  <c r="U59" i="1"/>
  <c r="U61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7" i="1"/>
  <c r="U92" i="1"/>
  <c r="U93" i="1"/>
  <c r="U94" i="1"/>
  <c r="U36" i="1" l="1"/>
  <c r="AI36" i="1"/>
  <c r="AC37" i="1"/>
  <c r="X37" i="1"/>
  <c r="O37" i="1"/>
  <c r="J37" i="1"/>
  <c r="J73" i="1"/>
  <c r="S37" i="1" l="1"/>
  <c r="AF20" i="1"/>
  <c r="R93" i="1"/>
  <c r="X100" i="1"/>
  <c r="AF99" i="1"/>
  <c r="AC99" i="1"/>
  <c r="X99" i="1"/>
  <c r="AF98" i="1"/>
  <c r="AF97" i="1" s="1"/>
  <c r="AC98" i="1"/>
  <c r="X98" i="1"/>
  <c r="X96" i="1"/>
  <c r="AF94" i="1"/>
  <c r="AC94" i="1"/>
  <c r="X94" i="1"/>
  <c r="AF93" i="1"/>
  <c r="AC93" i="1"/>
  <c r="AD93" i="1" s="1"/>
  <c r="X93" i="1"/>
  <c r="Y93" i="1" s="1"/>
  <c r="AF92" i="1"/>
  <c r="AC92" i="1"/>
  <c r="AD92" i="1" s="1"/>
  <c r="X92" i="1"/>
  <c r="Y92" i="1" s="1"/>
  <c r="AF91" i="1"/>
  <c r="AC91" i="1"/>
  <c r="X91" i="1"/>
  <c r="AF90" i="1"/>
  <c r="AC90" i="1"/>
  <c r="X90" i="1"/>
  <c r="AF89" i="1"/>
  <c r="AC89" i="1"/>
  <c r="X89" i="1"/>
  <c r="AF88" i="1"/>
  <c r="AC88" i="1"/>
  <c r="X88" i="1"/>
  <c r="AF83" i="1"/>
  <c r="AC83" i="1"/>
  <c r="X83" i="1"/>
  <c r="AF82" i="1"/>
  <c r="AC82" i="1"/>
  <c r="X82" i="1"/>
  <c r="AF81" i="1"/>
  <c r="AC81" i="1"/>
  <c r="X81" i="1"/>
  <c r="AF80" i="1"/>
  <c r="AC80" i="1"/>
  <c r="X80" i="1"/>
  <c r="AF77" i="1"/>
  <c r="AC77" i="1"/>
  <c r="AD77" i="1" s="1"/>
  <c r="X77" i="1"/>
  <c r="Y77" i="1" s="1"/>
  <c r="AF76" i="1"/>
  <c r="AC76" i="1"/>
  <c r="X76" i="1"/>
  <c r="AF75" i="1"/>
  <c r="AC75" i="1"/>
  <c r="AD75" i="1" s="1"/>
  <c r="X75" i="1"/>
  <c r="Y75" i="1" s="1"/>
  <c r="AF74" i="1"/>
  <c r="AC74" i="1"/>
  <c r="AD74" i="1" s="1"/>
  <c r="X74" i="1"/>
  <c r="Y74" i="1" s="1"/>
  <c r="AF73" i="1"/>
  <c r="AC73" i="1"/>
  <c r="AD73" i="1" s="1"/>
  <c r="X73" i="1"/>
  <c r="AF72" i="1"/>
  <c r="AC72" i="1"/>
  <c r="AD72" i="1" s="1"/>
  <c r="X72" i="1"/>
  <c r="Y72" i="1" s="1"/>
  <c r="AF71" i="1"/>
  <c r="AC71" i="1"/>
  <c r="AD71" i="1" s="1"/>
  <c r="X71" i="1"/>
  <c r="Y71" i="1" s="1"/>
  <c r="AF70" i="1"/>
  <c r="AC70" i="1"/>
  <c r="AD70" i="1" s="1"/>
  <c r="X70" i="1"/>
  <c r="Y70" i="1" s="1"/>
  <c r="AF69" i="1"/>
  <c r="AC69" i="1"/>
  <c r="AD69" i="1" s="1"/>
  <c r="X69" i="1"/>
  <c r="Y69" i="1" s="1"/>
  <c r="AF68" i="1"/>
  <c r="AC68" i="1"/>
  <c r="AD68" i="1" s="1"/>
  <c r="X68" i="1"/>
  <c r="Y68" i="1" s="1"/>
  <c r="AF67" i="1"/>
  <c r="AC67" i="1"/>
  <c r="AD67" i="1" s="1"/>
  <c r="X67" i="1"/>
  <c r="Y67" i="1" s="1"/>
  <c r="AF66" i="1"/>
  <c r="AC66" i="1"/>
  <c r="AD66" i="1" s="1"/>
  <c r="X66" i="1"/>
  <c r="Y66" i="1" s="1"/>
  <c r="AF65" i="1"/>
  <c r="AC65" i="1"/>
  <c r="AD65" i="1" s="1"/>
  <c r="X65" i="1"/>
  <c r="Y65" i="1" s="1"/>
  <c r="AF64" i="1"/>
  <c r="AC64" i="1"/>
  <c r="AD64" i="1" s="1"/>
  <c r="X64" i="1"/>
  <c r="Y64" i="1" s="1"/>
  <c r="AF63" i="1"/>
  <c r="AC63" i="1"/>
  <c r="X63" i="1"/>
  <c r="AF61" i="1"/>
  <c r="AC61" i="1"/>
  <c r="AD61" i="1" s="1"/>
  <c r="X61" i="1"/>
  <c r="Y61" i="1" s="1"/>
  <c r="AF59" i="1"/>
  <c r="AC59" i="1"/>
  <c r="AD59" i="1" s="1"/>
  <c r="X59" i="1"/>
  <c r="Y59" i="1" s="1"/>
  <c r="AF58" i="1"/>
  <c r="AC58" i="1"/>
  <c r="X58" i="1"/>
  <c r="AF56" i="1"/>
  <c r="AC56" i="1"/>
  <c r="AD56" i="1" s="1"/>
  <c r="X56" i="1"/>
  <c r="Y56" i="1" s="1"/>
  <c r="AF55" i="1"/>
  <c r="AC55" i="1"/>
  <c r="AD55" i="1" s="1"/>
  <c r="X55" i="1"/>
  <c r="Y55" i="1" s="1"/>
  <c r="AF54" i="1"/>
  <c r="AC54" i="1"/>
  <c r="AD54" i="1" s="1"/>
  <c r="X54" i="1"/>
  <c r="Y54" i="1" s="1"/>
  <c r="AF53" i="1"/>
  <c r="AC53" i="1"/>
  <c r="AD53" i="1" s="1"/>
  <c r="X53" i="1"/>
  <c r="Y53" i="1" s="1"/>
  <c r="AF52" i="1"/>
  <c r="AC52" i="1"/>
  <c r="AD52" i="1" s="1"/>
  <c r="X52" i="1"/>
  <c r="Y52" i="1" s="1"/>
  <c r="AF50" i="1"/>
  <c r="AC50" i="1"/>
  <c r="AD50" i="1" s="1"/>
  <c r="X50" i="1"/>
  <c r="Y50" i="1" s="1"/>
  <c r="AF49" i="1"/>
  <c r="AC49" i="1"/>
  <c r="AD49" i="1" s="1"/>
  <c r="X49" i="1"/>
  <c r="Y49" i="1" s="1"/>
  <c r="AF48" i="1"/>
  <c r="AC48" i="1"/>
  <c r="AD48" i="1" s="1"/>
  <c r="X48" i="1"/>
  <c r="Y48" i="1" s="1"/>
  <c r="AF47" i="1"/>
  <c r="AC47" i="1"/>
  <c r="AD47" i="1" s="1"/>
  <c r="X47" i="1"/>
  <c r="Y47" i="1" s="1"/>
  <c r="AF46" i="1"/>
  <c r="AC46" i="1"/>
  <c r="AD46" i="1" s="1"/>
  <c r="X46" i="1"/>
  <c r="Y46" i="1" s="1"/>
  <c r="AF45" i="1"/>
  <c r="AC45" i="1"/>
  <c r="AD45" i="1" s="1"/>
  <c r="X45" i="1"/>
  <c r="Y45" i="1" s="1"/>
  <c r="AF44" i="1"/>
  <c r="AC44" i="1"/>
  <c r="AD44" i="1" s="1"/>
  <c r="X44" i="1"/>
  <c r="Y44" i="1" s="1"/>
  <c r="AF43" i="1"/>
  <c r="AC43" i="1"/>
  <c r="AD43" i="1" s="1"/>
  <c r="X43" i="1"/>
  <c r="Y43" i="1" s="1"/>
  <c r="AF42" i="1"/>
  <c r="AC42" i="1"/>
  <c r="AD42" i="1" s="1"/>
  <c r="X42" i="1"/>
  <c r="Y42" i="1" s="1"/>
  <c r="AF41" i="1"/>
  <c r="AC41" i="1"/>
  <c r="AD41" i="1" s="1"/>
  <c r="X41" i="1"/>
  <c r="Y41" i="1" s="1"/>
  <c r="AF40" i="1"/>
  <c r="AC40" i="1"/>
  <c r="AD40" i="1" s="1"/>
  <c r="X40" i="1"/>
  <c r="Y40" i="1" s="1"/>
  <c r="AF39" i="1"/>
  <c r="AC39" i="1"/>
  <c r="AD39" i="1" s="1"/>
  <c r="X39" i="1"/>
  <c r="Y39" i="1" s="1"/>
  <c r="AF38" i="1"/>
  <c r="AC38" i="1"/>
  <c r="AD38" i="1" s="1"/>
  <c r="X38" i="1"/>
  <c r="Y38" i="1" s="1"/>
  <c r="AF37" i="1"/>
  <c r="AF30" i="1"/>
  <c r="AC30" i="1"/>
  <c r="X30" i="1"/>
  <c r="AH29" i="1"/>
  <c r="AF29" i="1"/>
  <c r="AC29" i="1"/>
  <c r="AE29" i="1" s="1"/>
  <c r="X29" i="1"/>
  <c r="AF28" i="1"/>
  <c r="AC28" i="1"/>
  <c r="X28" i="1"/>
  <c r="AF26" i="1"/>
  <c r="AC26" i="1"/>
  <c r="X26" i="1"/>
  <c r="AI25" i="1"/>
  <c r="AF25" i="1"/>
  <c r="AC25" i="1"/>
  <c r="AD25" i="1" s="1"/>
  <c r="X25" i="1"/>
  <c r="AF24" i="1"/>
  <c r="AC24" i="1"/>
  <c r="X24" i="1"/>
  <c r="AC20" i="1"/>
  <c r="X20" i="1"/>
  <c r="J100" i="1"/>
  <c r="R99" i="1"/>
  <c r="O99" i="1"/>
  <c r="J99" i="1"/>
  <c r="R98" i="1"/>
  <c r="R97" i="1" s="1"/>
  <c r="O98" i="1"/>
  <c r="J98" i="1"/>
  <c r="J96" i="1"/>
  <c r="R94" i="1"/>
  <c r="O94" i="1"/>
  <c r="J94" i="1"/>
  <c r="O93" i="1"/>
  <c r="J93" i="1"/>
  <c r="R92" i="1"/>
  <c r="O92" i="1"/>
  <c r="J92" i="1"/>
  <c r="R91" i="1"/>
  <c r="O91" i="1"/>
  <c r="J91" i="1"/>
  <c r="R90" i="1"/>
  <c r="O90" i="1"/>
  <c r="J90" i="1"/>
  <c r="R89" i="1"/>
  <c r="O89" i="1"/>
  <c r="J89" i="1"/>
  <c r="R88" i="1"/>
  <c r="O88" i="1"/>
  <c r="J88" i="1"/>
  <c r="R83" i="1"/>
  <c r="O83" i="1"/>
  <c r="Q83" i="1" s="1"/>
  <c r="J83" i="1"/>
  <c r="L83" i="1" s="1"/>
  <c r="R82" i="1"/>
  <c r="O82" i="1"/>
  <c r="Q82" i="1" s="1"/>
  <c r="J82" i="1"/>
  <c r="L82" i="1" s="1"/>
  <c r="R81" i="1"/>
  <c r="O81" i="1"/>
  <c r="Q81" i="1" s="1"/>
  <c r="J81" i="1"/>
  <c r="L81" i="1" s="1"/>
  <c r="R80" i="1"/>
  <c r="O80" i="1"/>
  <c r="J80" i="1"/>
  <c r="R77" i="1"/>
  <c r="O77" i="1"/>
  <c r="J77" i="1"/>
  <c r="R76" i="1"/>
  <c r="O76" i="1"/>
  <c r="J76" i="1"/>
  <c r="R75" i="1"/>
  <c r="O75" i="1"/>
  <c r="J75" i="1"/>
  <c r="R74" i="1"/>
  <c r="O74" i="1"/>
  <c r="J74" i="1"/>
  <c r="R73" i="1"/>
  <c r="O73" i="1"/>
  <c r="S73" i="1" s="1"/>
  <c r="R72" i="1"/>
  <c r="O72" i="1"/>
  <c r="J72" i="1"/>
  <c r="R71" i="1"/>
  <c r="O71" i="1"/>
  <c r="J71" i="1"/>
  <c r="R70" i="1"/>
  <c r="O70" i="1"/>
  <c r="J70" i="1"/>
  <c r="R69" i="1"/>
  <c r="O69" i="1"/>
  <c r="J69" i="1"/>
  <c r="R68" i="1"/>
  <c r="O68" i="1"/>
  <c r="J68" i="1"/>
  <c r="R67" i="1"/>
  <c r="O67" i="1"/>
  <c r="J67" i="1"/>
  <c r="R66" i="1"/>
  <c r="O66" i="1"/>
  <c r="J66" i="1"/>
  <c r="R65" i="1"/>
  <c r="O65" i="1"/>
  <c r="J65" i="1"/>
  <c r="R64" i="1"/>
  <c r="O64" i="1"/>
  <c r="J64" i="1"/>
  <c r="R63" i="1"/>
  <c r="O63" i="1"/>
  <c r="J63" i="1"/>
  <c r="R61" i="1"/>
  <c r="O61" i="1"/>
  <c r="J61" i="1"/>
  <c r="R59" i="1"/>
  <c r="O59" i="1"/>
  <c r="J59" i="1"/>
  <c r="R58" i="1"/>
  <c r="O58" i="1"/>
  <c r="J58" i="1"/>
  <c r="R56" i="1"/>
  <c r="O56" i="1"/>
  <c r="J56" i="1"/>
  <c r="R55" i="1"/>
  <c r="O55" i="1"/>
  <c r="J55" i="1"/>
  <c r="R54" i="1"/>
  <c r="O54" i="1"/>
  <c r="J54" i="1"/>
  <c r="R53" i="1"/>
  <c r="O53" i="1"/>
  <c r="J53" i="1"/>
  <c r="R52" i="1"/>
  <c r="O52" i="1"/>
  <c r="J52" i="1"/>
  <c r="R50" i="1"/>
  <c r="O50" i="1"/>
  <c r="J50" i="1"/>
  <c r="R49" i="1"/>
  <c r="O49" i="1"/>
  <c r="J49" i="1"/>
  <c r="R48" i="1"/>
  <c r="O48" i="1"/>
  <c r="J48" i="1"/>
  <c r="R47" i="1"/>
  <c r="O47" i="1"/>
  <c r="J47" i="1"/>
  <c r="R46" i="1"/>
  <c r="O46" i="1"/>
  <c r="J46" i="1"/>
  <c r="R45" i="1"/>
  <c r="O45" i="1"/>
  <c r="J45" i="1"/>
  <c r="R44" i="1"/>
  <c r="O44" i="1"/>
  <c r="J44" i="1"/>
  <c r="R43" i="1"/>
  <c r="O43" i="1"/>
  <c r="J43" i="1"/>
  <c r="R42" i="1"/>
  <c r="O42" i="1"/>
  <c r="J42" i="1"/>
  <c r="R41" i="1"/>
  <c r="O41" i="1"/>
  <c r="J41" i="1"/>
  <c r="R40" i="1"/>
  <c r="O40" i="1"/>
  <c r="J40" i="1"/>
  <c r="R39" i="1"/>
  <c r="O39" i="1"/>
  <c r="J39" i="1"/>
  <c r="R38" i="1"/>
  <c r="O38" i="1"/>
  <c r="J38" i="1"/>
  <c r="R37" i="1"/>
  <c r="R30" i="1"/>
  <c r="O30" i="1"/>
  <c r="J30" i="1"/>
  <c r="T29" i="1"/>
  <c r="R29" i="1"/>
  <c r="O29" i="1"/>
  <c r="J29" i="1"/>
  <c r="L29" i="1" s="1"/>
  <c r="R28" i="1"/>
  <c r="O28" i="1"/>
  <c r="J28" i="1"/>
  <c r="R26" i="1"/>
  <c r="O26" i="1"/>
  <c r="J26" i="1"/>
  <c r="R25" i="1"/>
  <c r="O25" i="1"/>
  <c r="J25" i="1"/>
  <c r="R24" i="1"/>
  <c r="O24" i="1"/>
  <c r="J24" i="1"/>
  <c r="R20" i="1"/>
  <c r="O20" i="1"/>
  <c r="J20" i="1"/>
  <c r="X79" i="1" l="1"/>
  <c r="J79" i="1"/>
  <c r="AC79" i="1"/>
  <c r="O79" i="1"/>
  <c r="AF79" i="1"/>
  <c r="R79" i="1"/>
  <c r="U83" i="1"/>
  <c r="AF57" i="1"/>
  <c r="R57" i="1"/>
  <c r="J97" i="1"/>
  <c r="AC18" i="1"/>
  <c r="AC17" i="1" s="1"/>
  <c r="X57" i="1"/>
  <c r="X18" i="1"/>
  <c r="X17" i="1" s="1"/>
  <c r="J36" i="1"/>
  <c r="R18" i="1"/>
  <c r="R17" i="1" s="1"/>
  <c r="X97" i="1"/>
  <c r="O36" i="1"/>
  <c r="O18" i="1"/>
  <c r="O17" i="1" s="1"/>
  <c r="J57" i="1"/>
  <c r="U81" i="1"/>
  <c r="Z80" i="1"/>
  <c r="AE81" i="1"/>
  <c r="AD81" i="1" s="1"/>
  <c r="AC36" i="1"/>
  <c r="R36" i="1"/>
  <c r="O57" i="1"/>
  <c r="L80" i="1"/>
  <c r="L79" i="1" s="1"/>
  <c r="L34" i="1" s="1"/>
  <c r="AE80" i="1"/>
  <c r="AI80" i="1" s="1"/>
  <c r="Z83" i="1"/>
  <c r="Q80" i="1"/>
  <c r="Z82" i="1"/>
  <c r="AE83" i="1"/>
  <c r="AF18" i="1"/>
  <c r="AF17" i="1" s="1"/>
  <c r="X36" i="1"/>
  <c r="J18" i="1"/>
  <c r="J17" i="1" s="1"/>
  <c r="U82" i="1"/>
  <c r="O97" i="1"/>
  <c r="AF36" i="1"/>
  <c r="AC57" i="1"/>
  <c r="Z81" i="1"/>
  <c r="AI81" i="1" s="1"/>
  <c r="AE82" i="1"/>
  <c r="AD82" i="1" s="1"/>
  <c r="AC97" i="1"/>
  <c r="Y58" i="1"/>
  <c r="AD58" i="1"/>
  <c r="Y80" i="1"/>
  <c r="Y73" i="1"/>
  <c r="AH73" i="1" s="1"/>
  <c r="AG73" i="1"/>
  <c r="AG26" i="1"/>
  <c r="S20" i="1"/>
  <c r="S93" i="1"/>
  <c r="AG20" i="1"/>
  <c r="AG24" i="1"/>
  <c r="AH38" i="1"/>
  <c r="AH40" i="1"/>
  <c r="AH41" i="1"/>
  <c r="AH43" i="1"/>
  <c r="AH45" i="1"/>
  <c r="AH47" i="1"/>
  <c r="AH49" i="1"/>
  <c r="AH52" i="1"/>
  <c r="AH54" i="1"/>
  <c r="AH56" i="1"/>
  <c r="AH59" i="1"/>
  <c r="AH65" i="1"/>
  <c r="AH67" i="1"/>
  <c r="AH69" i="1"/>
  <c r="AH71" i="1"/>
  <c r="AH75" i="1"/>
  <c r="AH77" i="1"/>
  <c r="P25" i="1"/>
  <c r="K38" i="1"/>
  <c r="P39" i="1"/>
  <c r="K40" i="1"/>
  <c r="K41" i="1"/>
  <c r="P42" i="1"/>
  <c r="K43" i="1"/>
  <c r="P44" i="1"/>
  <c r="K45" i="1"/>
  <c r="P46" i="1"/>
  <c r="K47" i="1"/>
  <c r="P48" i="1"/>
  <c r="K49" i="1"/>
  <c r="P50" i="1"/>
  <c r="K52" i="1"/>
  <c r="P53" i="1"/>
  <c r="K54" i="1"/>
  <c r="P55" i="1"/>
  <c r="K56" i="1"/>
  <c r="P58" i="1"/>
  <c r="K59" i="1"/>
  <c r="P61" i="1"/>
  <c r="P64" i="1"/>
  <c r="K65" i="1"/>
  <c r="P66" i="1"/>
  <c r="K67" i="1"/>
  <c r="P68" i="1"/>
  <c r="K69" i="1"/>
  <c r="P70" i="1"/>
  <c r="K71" i="1"/>
  <c r="P72" i="1"/>
  <c r="K73" i="1"/>
  <c r="P74" i="1"/>
  <c r="K75" i="1"/>
  <c r="K77" i="1"/>
  <c r="P80" i="1"/>
  <c r="K81" i="1"/>
  <c r="P82" i="1"/>
  <c r="K83" i="1"/>
  <c r="K92" i="1"/>
  <c r="P93" i="1"/>
  <c r="AI24" i="1"/>
  <c r="U24" i="1"/>
  <c r="U26" i="1"/>
  <c r="Q29" i="1"/>
  <c r="P38" i="1"/>
  <c r="K39" i="1"/>
  <c r="P40" i="1"/>
  <c r="P41" i="1"/>
  <c r="K42" i="1"/>
  <c r="P43" i="1"/>
  <c r="K44" i="1"/>
  <c r="P45" i="1"/>
  <c r="K46" i="1"/>
  <c r="P47" i="1"/>
  <c r="K48" i="1"/>
  <c r="P49" i="1"/>
  <c r="K50" i="1"/>
  <c r="P52" i="1"/>
  <c r="K53" i="1"/>
  <c r="P54" i="1"/>
  <c r="K55" i="1"/>
  <c r="P56" i="1"/>
  <c r="K58" i="1"/>
  <c r="P59" i="1"/>
  <c r="K61" i="1"/>
  <c r="K64" i="1"/>
  <c r="P65" i="1"/>
  <c r="K66" i="1"/>
  <c r="P67" i="1"/>
  <c r="K68" i="1"/>
  <c r="P69" i="1"/>
  <c r="K70" i="1"/>
  <c r="P71" i="1"/>
  <c r="K72" i="1"/>
  <c r="P73" i="1"/>
  <c r="K74" i="1"/>
  <c r="P75" i="1"/>
  <c r="P77" i="1"/>
  <c r="K80" i="1"/>
  <c r="P81" i="1"/>
  <c r="K82" i="1"/>
  <c r="P83" i="1"/>
  <c r="P92" i="1"/>
  <c r="K93" i="1"/>
  <c r="P94" i="1"/>
  <c r="L98" i="1"/>
  <c r="AI26" i="1"/>
  <c r="AD24" i="1"/>
  <c r="P76" i="1"/>
  <c r="AI20" i="1"/>
  <c r="AH39" i="1"/>
  <c r="AH42" i="1"/>
  <c r="AH44" i="1"/>
  <c r="AH46" i="1"/>
  <c r="AH48" i="1"/>
  <c r="AH50" i="1"/>
  <c r="AH53" i="1"/>
  <c r="AH55" i="1"/>
  <c r="AH61" i="1"/>
  <c r="AH64" i="1"/>
  <c r="AH66" i="1"/>
  <c r="AH68" i="1"/>
  <c r="AH70" i="1"/>
  <c r="AH72" i="1"/>
  <c r="AH74" i="1"/>
  <c r="AD76" i="1"/>
  <c r="U76" i="1"/>
  <c r="U57" i="1" s="1"/>
  <c r="AI76" i="1"/>
  <c r="AI57" i="1" s="1"/>
  <c r="K63" i="1"/>
  <c r="S76" i="1"/>
  <c r="K76" i="1"/>
  <c r="L96" i="1"/>
  <c r="Q98" i="1"/>
  <c r="L99" i="1"/>
  <c r="K99" i="1" s="1"/>
  <c r="Y37" i="1"/>
  <c r="Y36" i="1" s="1"/>
  <c r="Y63" i="1"/>
  <c r="AG76" i="1"/>
  <c r="Y76" i="1"/>
  <c r="Z96" i="1"/>
  <c r="Y96" i="1" s="1"/>
  <c r="AE98" i="1"/>
  <c r="Z99" i="1"/>
  <c r="K37" i="1"/>
  <c r="P63" i="1"/>
  <c r="AD37" i="1"/>
  <c r="AD36" i="1" s="1"/>
  <c r="AD63" i="1"/>
  <c r="AD89" i="1"/>
  <c r="AD90" i="1"/>
  <c r="AD91" i="1"/>
  <c r="Z98" i="1"/>
  <c r="AD94" i="1"/>
  <c r="Y94" i="1"/>
  <c r="P37" i="1"/>
  <c r="AG28" i="1"/>
  <c r="AE30" i="1"/>
  <c r="AD30" i="1" s="1"/>
  <c r="AG64" i="1"/>
  <c r="AG66" i="1"/>
  <c r="AG68" i="1"/>
  <c r="AG70" i="1"/>
  <c r="AG72" i="1"/>
  <c r="AG80" i="1"/>
  <c r="AG82" i="1"/>
  <c r="Z30" i="1"/>
  <c r="Q30" i="1"/>
  <c r="L30" i="1"/>
  <c r="S66" i="1"/>
  <c r="S89" i="1"/>
  <c r="S94" i="1"/>
  <c r="AD26" i="1"/>
  <c r="AG39" i="1"/>
  <c r="AG42" i="1"/>
  <c r="AG44" i="1"/>
  <c r="AG46" i="1"/>
  <c r="AG48" i="1"/>
  <c r="AG50" i="1"/>
  <c r="AG53" i="1"/>
  <c r="AG55" i="1"/>
  <c r="AG58" i="1"/>
  <c r="P20" i="1"/>
  <c r="AD20" i="1"/>
  <c r="AG75" i="1"/>
  <c r="AG77" i="1"/>
  <c r="AG83" i="1"/>
  <c r="AG61" i="1"/>
  <c r="AG74" i="1"/>
  <c r="AG69" i="1"/>
  <c r="AG25" i="1"/>
  <c r="AG30" i="1"/>
  <c r="AG89" i="1"/>
  <c r="AG92" i="1"/>
  <c r="AG93" i="1"/>
  <c r="AG40" i="1"/>
  <c r="AG45" i="1"/>
  <c r="AG47" i="1"/>
  <c r="AH93" i="1"/>
  <c r="S25" i="1"/>
  <c r="P26" i="1"/>
  <c r="S28" i="1"/>
  <c r="S92" i="1"/>
  <c r="S64" i="1"/>
  <c r="S68" i="1"/>
  <c r="S70" i="1"/>
  <c r="S72" i="1"/>
  <c r="S74" i="1"/>
  <c r="S80" i="1"/>
  <c r="S82" i="1"/>
  <c r="S42" i="1"/>
  <c r="S44" i="1"/>
  <c r="S46" i="1"/>
  <c r="S48" i="1"/>
  <c r="S50" i="1"/>
  <c r="S53" i="1"/>
  <c r="S55" i="1"/>
  <c r="S58" i="1"/>
  <c r="AG52" i="1"/>
  <c r="AG67" i="1"/>
  <c r="AG81" i="1"/>
  <c r="AG94" i="1"/>
  <c r="K20" i="1"/>
  <c r="K26" i="1"/>
  <c r="K24" i="1"/>
  <c r="S39" i="1"/>
  <c r="U20" i="1"/>
  <c r="U18" i="1" s="1"/>
  <c r="P24" i="1"/>
  <c r="K25" i="1"/>
  <c r="S30" i="1"/>
  <c r="S40" i="1"/>
  <c r="S41" i="1"/>
  <c r="S43" i="1"/>
  <c r="S45" i="1"/>
  <c r="S47" i="1"/>
  <c r="S49" i="1"/>
  <c r="S52" i="1"/>
  <c r="S54" i="1"/>
  <c r="S56" i="1"/>
  <c r="S59" i="1"/>
  <c r="AG41" i="1"/>
  <c r="AG43" i="1"/>
  <c r="AG49" i="1"/>
  <c r="AG54" i="1"/>
  <c r="AG56" i="1"/>
  <c r="AG59" i="1"/>
  <c r="AH92" i="1"/>
  <c r="AG98" i="1"/>
  <c r="S61" i="1"/>
  <c r="S63" i="1"/>
  <c r="S67" i="1"/>
  <c r="S69" i="1"/>
  <c r="S71" i="1"/>
  <c r="S75" i="1"/>
  <c r="S77" i="1"/>
  <c r="S81" i="1"/>
  <c r="S83" i="1"/>
  <c r="K94" i="1"/>
  <c r="S98" i="1"/>
  <c r="AG63" i="1"/>
  <c r="AG65" i="1"/>
  <c r="AG71" i="1"/>
  <c r="Y20" i="1"/>
  <c r="Y24" i="1"/>
  <c r="Y25" i="1"/>
  <c r="AH25" i="1" s="1"/>
  <c r="Y26" i="1"/>
  <c r="AG29" i="1"/>
  <c r="Z29" i="1"/>
  <c r="AG37" i="1"/>
  <c r="AG88" i="1"/>
  <c r="AG91" i="1"/>
  <c r="AG38" i="1"/>
  <c r="AG90" i="1"/>
  <c r="AE99" i="1"/>
  <c r="AD99" i="1" s="1"/>
  <c r="AG99" i="1"/>
  <c r="S24" i="1"/>
  <c r="S26" i="1"/>
  <c r="S29" i="1"/>
  <c r="S65" i="1"/>
  <c r="S88" i="1"/>
  <c r="S91" i="1"/>
  <c r="S38" i="1"/>
  <c r="S90" i="1"/>
  <c r="Q99" i="1"/>
  <c r="S99" i="1"/>
  <c r="Q79" i="1" l="1"/>
  <c r="Q34" i="1" s="1"/>
  <c r="Z79" i="1"/>
  <c r="S79" i="1"/>
  <c r="AG79" i="1"/>
  <c r="AD80" i="1"/>
  <c r="AE79" i="1"/>
  <c r="AF34" i="1"/>
  <c r="AD18" i="1"/>
  <c r="X34" i="1"/>
  <c r="X101" i="1" s="1"/>
  <c r="P36" i="1"/>
  <c r="U80" i="1"/>
  <c r="K36" i="1"/>
  <c r="AI18" i="1"/>
  <c r="S36" i="1"/>
  <c r="J34" i="1"/>
  <c r="J101" i="1" s="1"/>
  <c r="Y81" i="1"/>
  <c r="AH81" i="1" s="1"/>
  <c r="AG36" i="1"/>
  <c r="AI83" i="1"/>
  <c r="S57" i="1"/>
  <c r="AG57" i="1"/>
  <c r="Y98" i="1"/>
  <c r="Z97" i="1"/>
  <c r="P98" i="1"/>
  <c r="Q97" i="1"/>
  <c r="K57" i="1"/>
  <c r="P57" i="1"/>
  <c r="S18" i="1"/>
  <c r="S17" i="1" s="1"/>
  <c r="Z34" i="1"/>
  <c r="AI82" i="1"/>
  <c r="AD98" i="1"/>
  <c r="AD97" i="1" s="1"/>
  <c r="AE97" i="1"/>
  <c r="K98" i="1"/>
  <c r="K97" i="1" s="1"/>
  <c r="L97" i="1"/>
  <c r="Y82" i="1"/>
  <c r="AH82" i="1" s="1"/>
  <c r="R34" i="1"/>
  <c r="AG97" i="1"/>
  <c r="AG18" i="1"/>
  <c r="AG17" i="1" s="1"/>
  <c r="AD57" i="1"/>
  <c r="AE34" i="1"/>
  <c r="Y83" i="1"/>
  <c r="Y18" i="1"/>
  <c r="S97" i="1"/>
  <c r="K18" i="1"/>
  <c r="P18" i="1"/>
  <c r="Y57" i="1"/>
  <c r="AD83" i="1"/>
  <c r="O34" i="1"/>
  <c r="AC34" i="1"/>
  <c r="AH80" i="1"/>
  <c r="AH58" i="1"/>
  <c r="T74" i="1"/>
  <c r="T70" i="1"/>
  <c r="T66" i="1"/>
  <c r="T72" i="1"/>
  <c r="T68" i="1"/>
  <c r="T64" i="1"/>
  <c r="AH24" i="1"/>
  <c r="T25" i="1"/>
  <c r="T83" i="1"/>
  <c r="T39" i="1"/>
  <c r="AH94" i="1"/>
  <c r="T20" i="1"/>
  <c r="T93" i="1"/>
  <c r="T55" i="1"/>
  <c r="T42" i="1"/>
  <c r="T58" i="1"/>
  <c r="T46" i="1"/>
  <c r="T92" i="1"/>
  <c r="T81" i="1"/>
  <c r="T50" i="1"/>
  <c r="AH76" i="1"/>
  <c r="T26" i="1"/>
  <c r="T80" i="1"/>
  <c r="T82" i="1"/>
  <c r="T61" i="1"/>
  <c r="T53" i="1"/>
  <c r="T48" i="1"/>
  <c r="T44" i="1"/>
  <c r="Q28" i="1"/>
  <c r="Q17" i="1" s="1"/>
  <c r="Z28" i="1"/>
  <c r="Z17" i="1" s="1"/>
  <c r="AH26" i="1"/>
  <c r="T76" i="1"/>
  <c r="P99" i="1"/>
  <c r="T99" i="1" s="1"/>
  <c r="U90" i="1"/>
  <c r="U91" i="1"/>
  <c r="U29" i="1"/>
  <c r="AI90" i="1"/>
  <c r="AI91" i="1"/>
  <c r="Y88" i="1"/>
  <c r="AI89" i="1"/>
  <c r="U30" i="1"/>
  <c r="P30" i="1"/>
  <c r="P91" i="1"/>
  <c r="P90" i="1"/>
  <c r="T75" i="1"/>
  <c r="T73" i="1"/>
  <c r="T71" i="1"/>
  <c r="T69" i="1"/>
  <c r="T67" i="1"/>
  <c r="T65" i="1"/>
  <c r="T59" i="1"/>
  <c r="T56" i="1"/>
  <c r="T54" i="1"/>
  <c r="T52" i="1"/>
  <c r="T49" i="1"/>
  <c r="T47" i="1"/>
  <c r="T45" i="1"/>
  <c r="T43" i="1"/>
  <c r="T41" i="1"/>
  <c r="T40" i="1"/>
  <c r="T38" i="1"/>
  <c r="AI29" i="1"/>
  <c r="U89" i="1"/>
  <c r="P89" i="1"/>
  <c r="Y99" i="1"/>
  <c r="K96" i="1"/>
  <c r="AI100" i="1"/>
  <c r="U100" i="1"/>
  <c r="T77" i="1"/>
  <c r="Y100" i="1"/>
  <c r="K100" i="1"/>
  <c r="AD88" i="1"/>
  <c r="P88" i="1"/>
  <c r="P79" i="1" s="1"/>
  <c r="Y91" i="1"/>
  <c r="AH91" i="1" s="1"/>
  <c r="Y90" i="1"/>
  <c r="AH90" i="1" s="1"/>
  <c r="AH63" i="1"/>
  <c r="AH37" i="1"/>
  <c r="AH36" i="1" s="1"/>
  <c r="K89" i="1"/>
  <c r="U88" i="1"/>
  <c r="AI88" i="1"/>
  <c r="AI98" i="1"/>
  <c r="AE28" i="1"/>
  <c r="AE17" i="1" s="1"/>
  <c r="U98" i="1"/>
  <c r="AI99" i="1"/>
  <c r="Y89" i="1"/>
  <c r="AH89" i="1" s="1"/>
  <c r="U99" i="1"/>
  <c r="K91" i="1"/>
  <c r="K90" i="1"/>
  <c r="K88" i="1"/>
  <c r="K79" i="1" s="1"/>
  <c r="T63" i="1"/>
  <c r="T94" i="1"/>
  <c r="T37" i="1"/>
  <c r="K30" i="1"/>
  <c r="L28" i="1"/>
  <c r="AI30" i="1"/>
  <c r="Y30" i="1"/>
  <c r="AH30" i="1" s="1"/>
  <c r="T24" i="1"/>
  <c r="AH20" i="1"/>
  <c r="AI79" i="1" l="1"/>
  <c r="L17" i="1"/>
  <c r="L101" i="1" s="1"/>
  <c r="U79" i="1"/>
  <c r="U34" i="1" s="1"/>
  <c r="Y79" i="1"/>
  <c r="Y34" i="1" s="1"/>
  <c r="AD79" i="1"/>
  <c r="AH98" i="1"/>
  <c r="AH18" i="1"/>
  <c r="AG34" i="1"/>
  <c r="AI34" i="1"/>
  <c r="T98" i="1"/>
  <c r="T97" i="1" s="1"/>
  <c r="S34" i="1"/>
  <c r="Y97" i="1"/>
  <c r="K34" i="1"/>
  <c r="AI97" i="1"/>
  <c r="T57" i="1"/>
  <c r="T18" i="1"/>
  <c r="AH57" i="1"/>
  <c r="Z101" i="1"/>
  <c r="T36" i="1"/>
  <c r="P34" i="1"/>
  <c r="P97" i="1"/>
  <c r="U97" i="1"/>
  <c r="AD34" i="1"/>
  <c r="AH83" i="1"/>
  <c r="T89" i="1"/>
  <c r="T91" i="1"/>
  <c r="T30" i="1"/>
  <c r="T90" i="1"/>
  <c r="AH99" i="1"/>
  <c r="P28" i="1"/>
  <c r="P17" i="1" s="1"/>
  <c r="AD28" i="1"/>
  <c r="AD17" i="1" s="1"/>
  <c r="AH88" i="1"/>
  <c r="Y28" i="1"/>
  <c r="Y17" i="1" s="1"/>
  <c r="T88" i="1"/>
  <c r="AI28" i="1"/>
  <c r="AI17" i="1" s="1"/>
  <c r="U28" i="1"/>
  <c r="U17" i="1" s="1"/>
  <c r="K28" i="1"/>
  <c r="K17" i="1" s="1"/>
  <c r="T79" i="1" l="1"/>
  <c r="AH79" i="1"/>
  <c r="AH34" i="1" s="1"/>
  <c r="AH97" i="1"/>
  <c r="T34" i="1"/>
  <c r="Y101" i="1"/>
  <c r="K101" i="1"/>
  <c r="AH28" i="1"/>
  <c r="AH17" i="1" s="1"/>
  <c r="T28" i="1"/>
  <c r="T17" i="1" s="1"/>
  <c r="E100" i="1"/>
  <c r="E99" i="1"/>
  <c r="E98" i="1"/>
  <c r="E96" i="1"/>
  <c r="E94" i="1"/>
  <c r="E93" i="1"/>
  <c r="E92" i="1"/>
  <c r="G96" i="1" l="1"/>
  <c r="F100" i="1"/>
  <c r="F93" i="1"/>
  <c r="E97" i="1"/>
  <c r="F92" i="1"/>
  <c r="F94" i="1"/>
  <c r="F96" i="1" l="1"/>
  <c r="O100" i="1"/>
  <c r="R100" i="1"/>
  <c r="AF100" i="1"/>
  <c r="AC100" i="1"/>
  <c r="R96" i="1" l="1"/>
  <c r="O96" i="1"/>
  <c r="S100" i="1"/>
  <c r="P100" i="1"/>
  <c r="T100" i="1" s="1"/>
  <c r="AF96" i="1"/>
  <c r="AC96" i="1"/>
  <c r="AG100" i="1"/>
  <c r="AD100" i="1"/>
  <c r="AH100" i="1" s="1"/>
  <c r="AF101" i="1" l="1"/>
  <c r="O101" i="1"/>
  <c r="AC101" i="1"/>
  <c r="R101" i="1"/>
  <c r="AG96" i="1"/>
  <c r="AG101" i="1" s="1"/>
  <c r="AE96" i="1"/>
  <c r="Q96" i="1"/>
  <c r="S96" i="1"/>
  <c r="S101" i="1" s="1"/>
  <c r="AE101" i="1" l="1"/>
  <c r="Q101" i="1"/>
  <c r="U96" i="1"/>
  <c r="P96" i="1"/>
  <c r="AD96" i="1"/>
  <c r="AI96" i="1"/>
  <c r="AI101" i="1" l="1"/>
  <c r="U101" i="1"/>
  <c r="AD101" i="1"/>
  <c r="P101" i="1"/>
  <c r="AH96" i="1"/>
  <c r="T96" i="1"/>
  <c r="T101" i="1" l="1"/>
  <c r="AH101" i="1"/>
  <c r="G99" i="1" l="1"/>
  <c r="F99" i="1" l="1"/>
  <c r="G98" i="1"/>
  <c r="G97" i="1" s="1"/>
  <c r="F98" i="1" l="1"/>
  <c r="F97" i="1" s="1"/>
  <c r="E30" i="1" l="1"/>
  <c r="E29" i="1"/>
  <c r="G29" i="1" l="1"/>
  <c r="G30" i="1"/>
  <c r="E28" i="1"/>
  <c r="E25" i="1"/>
  <c r="G28" i="1" l="1"/>
  <c r="G17" i="1" s="1"/>
  <c r="F30" i="1"/>
  <c r="F25" i="1"/>
  <c r="E24" i="1"/>
  <c r="E26" i="1"/>
  <c r="F28" i="1" l="1"/>
  <c r="F24" i="1"/>
  <c r="F26" i="1"/>
  <c r="E20" i="1"/>
  <c r="E18" i="1" l="1"/>
  <c r="E17" i="1" s="1"/>
  <c r="F20" i="1"/>
  <c r="F18" i="1" l="1"/>
  <c r="C79" i="1" l="1"/>
  <c r="C34" i="1" s="1"/>
  <c r="C101" i="1" s="1"/>
  <c r="E85" i="1"/>
  <c r="E84" i="1" s="1"/>
  <c r="E79" i="1" s="1"/>
  <c r="E34" i="1" s="1"/>
  <c r="E101" i="1" s="1"/>
  <c r="G85" i="1" l="1"/>
  <c r="G84" i="1" s="1"/>
  <c r="G79" i="1" s="1"/>
  <c r="G34" i="1" s="1"/>
  <c r="G101" i="1" s="1"/>
  <c r="F85" i="1" l="1"/>
  <c r="F84" i="1" s="1"/>
  <c r="F79" i="1" s="1"/>
  <c r="F34" i="1" s="1"/>
  <c r="F33" i="1" l="1"/>
  <c r="F31" i="1" s="1"/>
  <c r="F17" i="1" s="1"/>
  <c r="F101" i="1" s="1"/>
</calcChain>
</file>

<file path=xl/sharedStrings.xml><?xml version="1.0" encoding="utf-8"?>
<sst xmlns="http://schemas.openxmlformats.org/spreadsheetml/2006/main" count="204" uniqueCount="176">
  <si>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</si>
  <si>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</si>
  <si>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</si>
  <si>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</si>
  <si>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</si>
  <si>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</si>
  <si>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</si>
  <si>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</si>
  <si>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</si>
  <si>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</si>
  <si>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</si>
  <si>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</si>
  <si>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</si>
  <si>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</si>
  <si>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</si>
  <si>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</si>
  <si>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</si>
  <si>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</si>
  <si>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</si>
  <si>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</si>
  <si>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</si>
  <si>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</si>
  <si>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</si>
  <si>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Общее образование всего:</t>
  </si>
  <si>
    <t>МАОУ "Школа № 5 г. Благовещенска"</t>
  </si>
  <si>
    <t>МАОУ "Лицей № 11 г. Благовещенска"</t>
  </si>
  <si>
    <t>МАОУ "Школа № 17 г. Благовещенска"</t>
  </si>
  <si>
    <t>МАОУ "Школа № 22 г. 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</si>
  <si>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</si>
  <si>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</si>
  <si>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</si>
  <si>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</si>
  <si>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</si>
  <si>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</si>
  <si>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</si>
  <si>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"Школа № 16 г. Благовещенска" (УДО)</t>
  </si>
  <si>
    <t>МАОУ "Лицей № 6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</si>
  <si>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</si>
  <si>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</si>
  <si>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</si>
  <si>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</si>
  <si>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>МБУДО "Школа искусств с.Белогорье"</t>
  </si>
  <si>
    <t>МБУК "Муниципальная информационная библиотечная система"</t>
  </si>
  <si>
    <t>МБУК "Городской Дом культуры"</t>
  </si>
  <si>
    <t xml:space="preserve">МАУК "Общественно-культурный центр" </t>
  </si>
  <si>
    <t>в том числе:   Институтская,3 (Харбин)</t>
  </si>
  <si>
    <t xml:space="preserve">                          Калинина, 82/2</t>
  </si>
  <si>
    <t>МАОУ "Прогимназия г.Благовещенска"</t>
  </si>
  <si>
    <t>МУ "Городское управление капитального строительства"</t>
  </si>
  <si>
    <t>МКУ "Эксплуатационно-хозяйственная служба"</t>
  </si>
  <si>
    <t>МУ СОК "Юность"</t>
  </si>
  <si>
    <t>МУ "Информационное агентство Город"</t>
  </si>
  <si>
    <t>ИТОГО: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</si>
  <si>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</si>
  <si>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</si>
  <si>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</si>
  <si>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</si>
  <si>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</si>
  <si>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</si>
  <si>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</si>
  <si>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</si>
  <si>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</si>
  <si>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</si>
  <si>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</si>
  <si>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</si>
  <si>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</si>
  <si>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</si>
  <si>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</si>
  <si>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</si>
  <si>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</si>
  <si>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</si>
  <si>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</si>
  <si>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</si>
  <si>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</si>
  <si>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</si>
  <si>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</si>
  <si>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</si>
  <si>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</si>
  <si>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</si>
  <si>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</si>
  <si>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</si>
  <si>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</si>
  <si>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</si>
  <si>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</si>
  <si>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</si>
  <si>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</si>
  <si>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</si>
  <si>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</si>
  <si>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</si>
  <si>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</si>
  <si>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</si>
  <si>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</si>
  <si>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</si>
  <si>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</si>
  <si>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</si>
  <si>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</si>
  <si>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</si>
  <si>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</si>
  <si>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</si>
  <si>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</si>
  <si>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</si>
  <si>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</si>
  <si>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</si>
  <si>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</si>
  <si>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</si>
  <si>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</si>
  <si>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</si>
  <si>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</si>
  <si>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</si>
  <si>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</si>
  <si>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</si>
  <si>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</si>
  <si>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</si>
  <si>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</si>
  <si>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</si>
  <si>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</si>
  <si>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</si>
  <si>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</si>
  <si>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</si>
  <si>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</si>
  <si>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</si>
  <si>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</si>
  <si>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</si>
  <si>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</si>
  <si>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Приложение № 1</t>
  </si>
  <si>
    <t>к постановлению администрации</t>
  </si>
  <si>
    <t>города Благовещенска</t>
  </si>
  <si>
    <t>Годовые объемы потребления тепловой энергии муниципальными учреждениями, финансируемыми из городского бюджета,</t>
  </si>
  <si>
    <t>1.5.</t>
  </si>
  <si>
    <t>МАОУ "Школа № 12 г. Благовещенска" (УДО)</t>
  </si>
  <si>
    <t>План на 2023 год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</si>
  <si>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</si>
  <si>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</si>
  <si>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</si>
  <si>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</si>
  <si>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</si>
  <si>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</si>
  <si>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</si>
  <si>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</si>
  <si>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</si>
  <si>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</si>
  <si>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>Гкал</t>
  </si>
  <si>
    <t>МАДОУ "ЦРР-ДС  №68 г. Благовещенска"</t>
  </si>
  <si>
    <t>ул. Лазо, 44</t>
  </si>
  <si>
    <t>возмещение по ул. Лазо,41</t>
  </si>
  <si>
    <t>План на 1 полугодие 2024 года</t>
  </si>
  <si>
    <t>План на 2 полугодие 2024 года</t>
  </si>
  <si>
    <t>План на 2024 год</t>
  </si>
  <si>
    <t>ул. Пионерская, 31</t>
  </si>
  <si>
    <t>ул. Октябрьская, 217</t>
  </si>
  <si>
    <t>МАДОУ "ЦРР-ДС №4 г.Благовещенска"</t>
  </si>
  <si>
    <t xml:space="preserve">МАДОУ "ДС №14 г. Благовещенска" </t>
  </si>
  <si>
    <t>МАУ "Спортивная школа "Центр боевых искусств"</t>
  </si>
  <si>
    <t>План на 1 полугодие 2025 года</t>
  </si>
  <si>
    <t>План на 2 полугодие 2025 года</t>
  </si>
  <si>
    <t>План на 2025 год</t>
  </si>
  <si>
    <t>на 2023 год и плановый период 2024 и 2025 годов</t>
  </si>
  <si>
    <t>2.2.21.</t>
  </si>
  <si>
    <t xml:space="preserve">МАОУ "Школа на 1500 мест в 406 квартале г.Благовещенска" </t>
  </si>
  <si>
    <t>МБУ ЦРМ и ОИ "Выбор"</t>
  </si>
  <si>
    <t>МБУДО "Центральная детская школа искусств им. М.Ф.Кнауф-Каминской""</t>
  </si>
  <si>
    <t>МАОУ ДО ЦЭВД г.Благовещенска, в том числе:</t>
  </si>
  <si>
    <t>возмещение МАОУ ДО ЦЭВД  по договору № 337.2022 от 13.01.2023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</si>
  <si>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</si>
  <si>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</si>
  <si>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</si>
  <si>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</si>
  <si>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</si>
  <si>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</si>
  <si>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возмещение МАОУ ДО ЦЭВД  (управление образования) по договору № 337.2022 от 13.01.2023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</si>
  <si>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</si>
  <si>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</si>
  <si>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</si>
  <si>
    <t>МБУДО "Детская художественная школа им. П.С. Естафьева"</t>
  </si>
  <si>
    <t>МБУДО "Детская музыкальная школа им. Г.М.Сапаловой", в том числе:</t>
  </si>
  <si>
    <t>от 25.09.2023  № 4982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</si>
</sst>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/>
    <xf numFmtId="0" fontId="1" fillId="0" borderId="4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5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4" fontId="5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0" fontId="8" fillId="0" borderId="2" xfId="0" applyFont="1" applyFill="1" applyBorder="1" applyAlignment="1">
      <alignment horizontal="right" wrapText="1"/>
    </xf>
    <xf numFmtId="2" fontId="6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1"/>
  <sheetViews>
    <sheetView tabSelected="1" zoomScale="80" zoomScaleNormal="80" workbookViewId="0">
      <selection activeCell="G7" sqref="G7"/>
    </sheetView>
  </sheetViews>
  <sheetFormatPr defaultColWidth="9.140625" defaultRowHeight="15.75" x14ac:dyDescent="0.25"/>
  <cols>
    <col min="1" max="1" width="7.5703125" style="6" customWidth="1"/>
    <col min="2" max="2" width="29.5703125" style="7" customWidth="1"/>
    <col min="3" max="3" width="12.28515625" style="7" customWidth="1"/>
    <col min="4" max="4" width="10.7109375" style="7" customWidth="1"/>
    <col min="5" max="5" width="11" style="7" customWidth="1"/>
    <col min="6" max="6" width="11.42578125" style="7" customWidth="1"/>
    <col min="7" max="7" width="10.7109375" style="7" customWidth="1"/>
    <col min="8" max="8" width="10.28515625" style="7" hidden="1" customWidth="1"/>
    <col min="9" max="10" width="11.28515625" style="7" hidden="1" customWidth="1"/>
    <col min="11" max="11" width="11.7109375" style="7" hidden="1" customWidth="1"/>
    <col min="12" max="12" width="9.42578125" style="7" hidden="1" customWidth="1"/>
    <col min="13" max="13" width="10.28515625" style="7" hidden="1" customWidth="1"/>
    <col min="14" max="14" width="11.28515625" style="7" hidden="1" customWidth="1"/>
    <col min="15" max="16" width="10.28515625" style="7" hidden="1" customWidth="1"/>
    <col min="17" max="17" width="9.42578125" style="7" hidden="1" customWidth="1"/>
    <col min="18" max="18" width="11.7109375" style="7" customWidth="1"/>
    <col min="19" max="20" width="11.5703125" style="7" customWidth="1"/>
    <col min="21" max="21" width="10.42578125" style="7" customWidth="1"/>
    <col min="22" max="22" width="10.28515625" style="7" hidden="1" customWidth="1"/>
    <col min="23" max="23" width="11.28515625" style="7" hidden="1" customWidth="1"/>
    <col min="24" max="24" width="10.85546875" style="7" hidden="1" customWidth="1"/>
    <col min="25" max="25" width="11.42578125" style="7" hidden="1" customWidth="1"/>
    <col min="26" max="26" width="9.85546875" style="7" hidden="1" customWidth="1"/>
    <col min="27" max="27" width="10.28515625" style="7" hidden="1" customWidth="1"/>
    <col min="28" max="28" width="11.28515625" style="7" hidden="1" customWidth="1"/>
    <col min="29" max="30" width="10.28515625" style="7" hidden="1" customWidth="1"/>
    <col min="31" max="31" width="9.42578125" style="7" hidden="1" customWidth="1"/>
    <col min="32" max="32" width="10.28515625" style="7" customWidth="1"/>
    <col min="33" max="33" width="11.42578125" style="7" customWidth="1"/>
    <col min="34" max="34" width="11.140625" style="7" customWidth="1"/>
    <col min="35" max="35" width="10" style="7" customWidth="1"/>
    <col min="36" max="16384" width="9.140625" style="7"/>
  </cols>
  <sheetData>
    <row r="1" spans="1:35" x14ac:dyDescent="0.25">
      <c r="AI1" s="8" t="s">
        <v>124</v>
      </c>
    </row>
    <row r="2" spans="1:35" x14ac:dyDescent="0.25">
      <c r="AI2" s="8" t="s">
        <v>125</v>
      </c>
    </row>
    <row r="3" spans="1:35" x14ac:dyDescent="0.25">
      <c r="AI3" s="8" t="s">
        <v>126</v>
      </c>
    </row>
    <row r="4" spans="1:35" x14ac:dyDescent="0.25">
      <c r="AI4" s="8" t="s">
        <v>175</v>
      </c>
    </row>
    <row r="5" spans="1:35" x14ac:dyDescent="0.25">
      <c r="AI5" s="8"/>
    </row>
    <row r="6" spans="1:35" x14ac:dyDescent="0.25">
      <c r="AI6" s="8"/>
    </row>
    <row r="9" spans="1:35" s="3" customFormat="1" ht="18.75" hidden="1" x14ac:dyDescent="0.3">
      <c r="A9" s="31"/>
    </row>
    <row r="10" spans="1:35" s="3" customFormat="1" ht="18.75" hidden="1" x14ac:dyDescent="0.3">
      <c r="A10" s="35" t="s">
        <v>127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35" s="3" customFormat="1" ht="18.75" hidden="1" x14ac:dyDescent="0.3">
      <c r="A11" s="36" t="s">
        <v>156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</row>
    <row r="12" spans="1:35" hidden="1" x14ac:dyDescent="0.25"/>
    <row r="13" spans="1:35" s="9" customFormat="1" ht="15.6" hidden="1" customHeight="1" x14ac:dyDescent="0.25">
      <c r="A13" s="34" t="s">
        <v>63</v>
      </c>
      <c r="B13" s="37" t="s">
        <v>0</v>
      </c>
      <c r="C13" s="41" t="s">
        <v>130</v>
      </c>
      <c r="D13" s="42"/>
      <c r="E13" s="42"/>
      <c r="F13" s="42"/>
      <c r="G13" s="43"/>
      <c r="H13" s="40" t="s">
        <v>145</v>
      </c>
      <c r="I13" s="40"/>
      <c r="J13" s="40"/>
      <c r="K13" s="40"/>
      <c r="L13" s="40"/>
      <c r="M13" s="40" t="s">
        <v>146</v>
      </c>
      <c r="N13" s="40"/>
      <c r="O13" s="40"/>
      <c r="P13" s="40"/>
      <c r="Q13" s="40"/>
      <c r="R13" s="40" t="s">
        <v>147</v>
      </c>
      <c r="S13" s="40"/>
      <c r="T13" s="40"/>
      <c r="U13" s="40"/>
      <c r="V13" s="40" t="s">
        <v>153</v>
      </c>
      <c r="W13" s="40"/>
      <c r="X13" s="40"/>
      <c r="Y13" s="40"/>
      <c r="Z13" s="40"/>
      <c r="AA13" s="40" t="s">
        <v>154</v>
      </c>
      <c r="AB13" s="40"/>
      <c r="AC13" s="40"/>
      <c r="AD13" s="40"/>
      <c r="AE13" s="40"/>
      <c r="AF13" s="40" t="s">
        <v>155</v>
      </c>
      <c r="AG13" s="40"/>
      <c r="AH13" s="40"/>
      <c r="AI13" s="40"/>
    </row>
    <row r="14" spans="1:35" s="9" customFormat="1" ht="15.6" hidden="1" customHeight="1" x14ac:dyDescent="0.25">
      <c r="A14" s="34"/>
      <c r="B14" s="38"/>
      <c r="C14" s="44"/>
      <c r="D14" s="45"/>
      <c r="E14" s="45"/>
      <c r="F14" s="45"/>
      <c r="G14" s="46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</row>
    <row r="15" spans="1:35" s="9" customFormat="1" ht="110.25" hidden="1" x14ac:dyDescent="0.25">
      <c r="A15" s="34"/>
      <c r="B15" s="39"/>
      <c r="C15" s="32" t="s">
        <v>141</v>
      </c>
      <c r="D15" s="32" t="s">
        <v>2</v>
      </c>
      <c r="E15" s="32" t="s">
        <v>1</v>
      </c>
      <c r="F15" s="32" t="s">
        <v>3</v>
      </c>
      <c r="G15" s="32" t="s">
        <v>4</v>
      </c>
      <c r="H15" s="32" t="s">
        <v>141</v>
      </c>
      <c r="I15" s="32" t="s">
        <v>2</v>
      </c>
      <c r="J15" s="32" t="s">
        <v>1</v>
      </c>
      <c r="K15" s="32" t="s">
        <v>3</v>
      </c>
      <c r="L15" s="32" t="s">
        <v>4</v>
      </c>
      <c r="M15" s="32" t="s">
        <v>141</v>
      </c>
      <c r="N15" s="32" t="s">
        <v>5</v>
      </c>
      <c r="O15" s="32" t="s">
        <v>1</v>
      </c>
      <c r="P15" s="32" t="s">
        <v>3</v>
      </c>
      <c r="Q15" s="32" t="s">
        <v>4</v>
      </c>
      <c r="R15" s="32" t="s">
        <v>141</v>
      </c>
      <c r="S15" s="32" t="s">
        <v>1</v>
      </c>
      <c r="T15" s="32" t="s">
        <v>3</v>
      </c>
      <c r="U15" s="32" t="s">
        <v>4</v>
      </c>
      <c r="V15" s="32" t="s">
        <v>141</v>
      </c>
      <c r="W15" s="32" t="s">
        <v>2</v>
      </c>
      <c r="X15" s="32" t="s">
        <v>1</v>
      </c>
      <c r="Y15" s="32" t="s">
        <v>3</v>
      </c>
      <c r="Z15" s="32" t="s">
        <v>4</v>
      </c>
      <c r="AA15" s="32" t="s">
        <v>141</v>
      </c>
      <c r="AB15" s="32" t="s">
        <v>5</v>
      </c>
      <c r="AC15" s="32" t="s">
        <v>1</v>
      </c>
      <c r="AD15" s="32" t="s">
        <v>3</v>
      </c>
      <c r="AE15" s="32" t="s">
        <v>4</v>
      </c>
      <c r="AF15" s="32" t="s">
        <v>141</v>
      </c>
      <c r="AG15" s="32" t="s">
        <v>1</v>
      </c>
      <c r="AH15" s="32" t="s">
        <v>3</v>
      </c>
      <c r="AI15" s="32" t="s">
        <v>4</v>
      </c>
    </row>
    <row r="16" spans="1:35" hidden="1" x14ac:dyDescent="0.25">
      <c r="A16" s="10">
        <v>1</v>
      </c>
      <c r="B16" s="33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/>
      <c r="I16" s="21"/>
      <c r="J16" s="21"/>
      <c r="K16" s="21"/>
      <c r="L16" s="32"/>
      <c r="M16" s="21"/>
      <c r="N16" s="21"/>
      <c r="O16" s="21"/>
      <c r="P16" s="21"/>
      <c r="Q16" s="32"/>
      <c r="R16" s="21">
        <v>8</v>
      </c>
      <c r="S16" s="21">
        <v>9</v>
      </c>
      <c r="T16" s="21">
        <v>10</v>
      </c>
      <c r="U16" s="21">
        <v>11</v>
      </c>
      <c r="V16" s="21"/>
      <c r="W16" s="21"/>
      <c r="X16" s="21"/>
      <c r="Y16" s="21"/>
      <c r="Z16" s="32"/>
      <c r="AA16" s="21"/>
      <c r="AB16" s="21"/>
      <c r="AC16" s="21"/>
      <c r="AD16" s="21"/>
      <c r="AE16" s="32"/>
      <c r="AF16" s="21">
        <v>12</v>
      </c>
      <c r="AG16" s="21">
        <v>13</v>
      </c>
      <c r="AH16" s="21">
        <v>14</v>
      </c>
      <c r="AI16" s="32">
        <v>15</v>
      </c>
    </row>
    <row r="17" spans="1:36" s="13" customFormat="1" x14ac:dyDescent="0.25">
      <c r="A17" s="11" t="s">
        <v>53</v>
      </c>
      <c r="B17" s="4" t="s">
        <v>38</v>
      </c>
      <c r="C17" s="12">
        <f>C18+C26+C27+C28+C31</f>
        <v>6991.22</v>
      </c>
      <c r="D17" s="12"/>
      <c r="E17" s="12">
        <f t="shared" ref="E17:H17" si="0">E18+E26+E27+E28+E31</f>
        <v>15454.581195400002</v>
      </c>
      <c r="F17" s="12">
        <f t="shared" si="0"/>
        <v>14893.952659590002</v>
      </c>
      <c r="G17" s="12">
        <f t="shared" si="0"/>
        <v>560.62853580999968</v>
      </c>
      <c r="H17" s="12">
        <f t="shared" si="0"/>
        <v>4322.47</v>
      </c>
      <c r="I17" s="12"/>
      <c r="J17" s="12">
        <f t="shared" ref="J17:M17" si="1">J18+J26+J27+J28+J31</f>
        <v>9555.1225079000014</v>
      </c>
      <c r="K17" s="12">
        <f t="shared" si="1"/>
        <v>9243.1974592700008</v>
      </c>
      <c r="L17" s="12">
        <f t="shared" si="1"/>
        <v>311.92504862999988</v>
      </c>
      <c r="M17" s="12">
        <f t="shared" si="1"/>
        <v>2666.54</v>
      </c>
      <c r="N17" s="12"/>
      <c r="O17" s="12">
        <f t="shared" ref="O17:V17" si="2">O18+O26+O27+O28+O31</f>
        <v>6171.6268338</v>
      </c>
      <c r="P17" s="12">
        <f t="shared" si="2"/>
        <v>5905.63945272</v>
      </c>
      <c r="Q17" s="12">
        <f t="shared" si="2"/>
        <v>265.98738107999986</v>
      </c>
      <c r="R17" s="12">
        <f t="shared" si="2"/>
        <v>6989.01</v>
      </c>
      <c r="S17" s="12">
        <f t="shared" si="2"/>
        <v>15726.749341700001</v>
      </c>
      <c r="T17" s="12">
        <f t="shared" si="2"/>
        <v>15148.836911990002</v>
      </c>
      <c r="U17" s="12">
        <f t="shared" si="2"/>
        <v>577.91242970999974</v>
      </c>
      <c r="V17" s="12">
        <f t="shared" si="2"/>
        <v>4322.47</v>
      </c>
      <c r="W17" s="12"/>
      <c r="X17" s="12">
        <f t="shared" ref="X17:AA17" si="3">X18+X26+X27+X28+X31</f>
        <v>10004.227140899999</v>
      </c>
      <c r="Y17" s="12">
        <f t="shared" si="3"/>
        <v>9665.022212169999</v>
      </c>
      <c r="Z17" s="12">
        <f t="shared" si="3"/>
        <v>339.20492872999989</v>
      </c>
      <c r="AA17" s="12">
        <f t="shared" si="3"/>
        <v>2666.54</v>
      </c>
      <c r="AB17" s="12"/>
      <c r="AC17" s="12">
        <f t="shared" ref="AC17:AI17" si="4">AC18+AC26+AC27+AC28+AC31</f>
        <v>6418.4951070000006</v>
      </c>
      <c r="AD17" s="12">
        <f t="shared" si="4"/>
        <v>6137.0872307999998</v>
      </c>
      <c r="AE17" s="12">
        <f t="shared" si="4"/>
        <v>281.40787619999998</v>
      </c>
      <c r="AF17" s="12">
        <f t="shared" si="4"/>
        <v>6989.01</v>
      </c>
      <c r="AG17" s="12">
        <f t="shared" si="4"/>
        <v>16422.722247899997</v>
      </c>
      <c r="AH17" s="12">
        <f t="shared" si="4"/>
        <v>15802.109442970001</v>
      </c>
      <c r="AI17" s="12">
        <f t="shared" si="4"/>
        <v>620.61280492999981</v>
      </c>
      <c r="AJ17" s="29"/>
    </row>
    <row r="18" spans="1:36" s="13" customFormat="1" ht="31.5" x14ac:dyDescent="0.25">
      <c r="A18" s="11" t="s">
        <v>64</v>
      </c>
      <c r="B18" s="4" t="s">
        <v>39</v>
      </c>
      <c r="C18" s="12">
        <f t="shared" ref="C18:AI18" si="5">SUM(C20:C25)-C22-C23</f>
        <v>953.99999999999989</v>
      </c>
      <c r="D18" s="12"/>
      <c r="E18" s="12">
        <f t="shared" si="5"/>
        <v>2108.8837800000001</v>
      </c>
      <c r="F18" s="12">
        <f t="shared" si="5"/>
        <v>2016.7693281000004</v>
      </c>
      <c r="G18" s="12">
        <f t="shared" si="5"/>
        <v>92.114451900000006</v>
      </c>
      <c r="H18" s="12">
        <f t="shared" si="5"/>
        <v>544.48</v>
      </c>
      <c r="I18" s="12"/>
      <c r="J18" s="12">
        <f t="shared" si="5"/>
        <v>1203.6111535999999</v>
      </c>
      <c r="K18" s="12">
        <f t="shared" si="5"/>
        <v>1154.0059628000001</v>
      </c>
      <c r="L18" s="12">
        <f t="shared" si="5"/>
        <v>49.605190800000003</v>
      </c>
      <c r="M18" s="12">
        <f t="shared" si="5"/>
        <v>407.31</v>
      </c>
      <c r="N18" s="12"/>
      <c r="O18" s="12">
        <f t="shared" si="5"/>
        <v>942.70677570000009</v>
      </c>
      <c r="P18" s="12">
        <f t="shared" si="5"/>
        <v>898.19951759999992</v>
      </c>
      <c r="Q18" s="12">
        <f t="shared" si="5"/>
        <v>44.507258099999994</v>
      </c>
      <c r="R18" s="12">
        <f t="shared" si="5"/>
        <v>951.79000000000008</v>
      </c>
      <c r="S18" s="12">
        <f t="shared" si="5"/>
        <v>2146.3179293000003</v>
      </c>
      <c r="T18" s="12">
        <f t="shared" si="5"/>
        <v>2052.2054804000004</v>
      </c>
      <c r="U18" s="12">
        <f t="shared" si="5"/>
        <v>94.11244889999999</v>
      </c>
      <c r="V18" s="12">
        <f t="shared" si="5"/>
        <v>544.48</v>
      </c>
      <c r="W18" s="12"/>
      <c r="X18" s="12">
        <f t="shared" si="5"/>
        <v>1260.1826255999999</v>
      </c>
      <c r="Y18" s="12">
        <f t="shared" si="5"/>
        <v>1208.2459188</v>
      </c>
      <c r="Z18" s="12">
        <f t="shared" si="5"/>
        <v>51.936706799999989</v>
      </c>
      <c r="AA18" s="12">
        <f t="shared" si="5"/>
        <v>407.31</v>
      </c>
      <c r="AB18" s="12"/>
      <c r="AC18" s="12">
        <f t="shared" si="5"/>
        <v>980.41553550000026</v>
      </c>
      <c r="AD18" s="12">
        <f t="shared" si="5"/>
        <v>934.12796400000013</v>
      </c>
      <c r="AE18" s="12">
        <f t="shared" si="5"/>
        <v>46.287571500000006</v>
      </c>
      <c r="AF18" s="12">
        <f t="shared" si="5"/>
        <v>951.79000000000008</v>
      </c>
      <c r="AG18" s="12">
        <f t="shared" si="5"/>
        <v>2240.5981611000002</v>
      </c>
      <c r="AH18" s="12">
        <f t="shared" si="5"/>
        <v>2142.3738828</v>
      </c>
      <c r="AI18" s="12">
        <f t="shared" si="5"/>
        <v>98.224278299999995</v>
      </c>
      <c r="AJ18" s="29"/>
    </row>
    <row r="19" spans="1:36" hidden="1" x14ac:dyDescent="0.25">
      <c r="A19" s="14"/>
      <c r="B19" s="15" t="s">
        <v>40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20"/>
    </row>
    <row r="20" spans="1:36" ht="47.25" hidden="1" x14ac:dyDescent="0.25">
      <c r="A20" s="14" t="s">
        <v>68</v>
      </c>
      <c r="B20" s="1" t="s">
        <v>160</v>
      </c>
      <c r="C20" s="16">
        <v>275.43</v>
      </c>
      <c r="D20" s="16">
        <v>2210.5700000000002</v>
      </c>
      <c r="E20" s="16">
        <f>C20*D20/1000</f>
        <v>608.8572951000001</v>
      </c>
      <c r="F20" s="16">
        <f>E20-G20</f>
        <v>544.94971640000006</v>
      </c>
      <c r="G20" s="16">
        <f>28.91*D20/1000</f>
        <v>63.907578700000002</v>
      </c>
      <c r="H20" s="16">
        <v>154.94</v>
      </c>
      <c r="I20" s="16">
        <v>2210.5700000000002</v>
      </c>
      <c r="J20" s="16">
        <f>H20*I20/1000</f>
        <v>342.50571580000002</v>
      </c>
      <c r="K20" s="16">
        <f>J20-L20</f>
        <v>307.00396160000003</v>
      </c>
      <c r="L20" s="16">
        <f>16.06*I20/1000</f>
        <v>35.501754200000001</v>
      </c>
      <c r="M20" s="16">
        <f>C20-H20</f>
        <v>120.49000000000001</v>
      </c>
      <c r="N20" s="16">
        <v>2314.4699999999998</v>
      </c>
      <c r="O20" s="16">
        <f>M20*N20/1000</f>
        <v>278.87049030000003</v>
      </c>
      <c r="P20" s="16">
        <f>O20-Q20</f>
        <v>249.12955080000003</v>
      </c>
      <c r="Q20" s="16">
        <f>12.85*N20/1000</f>
        <v>29.740939499999996</v>
      </c>
      <c r="R20" s="16">
        <f>H20+M20</f>
        <v>275.43</v>
      </c>
      <c r="S20" s="16">
        <f>J20+O20</f>
        <v>621.37620609999999</v>
      </c>
      <c r="T20" s="16">
        <f>K20+P20</f>
        <v>556.13351240000009</v>
      </c>
      <c r="U20" s="16">
        <f>L20+Q20</f>
        <v>65.24269369999999</v>
      </c>
      <c r="V20" s="16">
        <f>H20</f>
        <v>154.94</v>
      </c>
      <c r="W20" s="16">
        <v>2314.4699999999998</v>
      </c>
      <c r="X20" s="16">
        <f>V20*W20/1000</f>
        <v>358.60398179999993</v>
      </c>
      <c r="Y20" s="16">
        <f>X20-Z20</f>
        <v>321.43359359999994</v>
      </c>
      <c r="Z20" s="16">
        <f>16.06*W20/1000</f>
        <v>37.170388199999991</v>
      </c>
      <c r="AA20" s="16">
        <f>M20</f>
        <v>120.49000000000001</v>
      </c>
      <c r="AB20" s="16">
        <v>2407.0500000000002</v>
      </c>
      <c r="AC20" s="16">
        <f>AA20*AB20/1000</f>
        <v>290.02545450000002</v>
      </c>
      <c r="AD20" s="16">
        <f>AC20-AE20</f>
        <v>259.09486200000003</v>
      </c>
      <c r="AE20" s="16">
        <f>12.85*AB20/1000</f>
        <v>30.930592500000003</v>
      </c>
      <c r="AF20" s="16">
        <f>V20+AA20</f>
        <v>275.43</v>
      </c>
      <c r="AG20" s="16">
        <f>X20+AC20</f>
        <v>648.62943629999995</v>
      </c>
      <c r="AH20" s="16">
        <f>Y20+AD20</f>
        <v>580.52845559999992</v>
      </c>
      <c r="AI20" s="16">
        <f>Z20+AE20</f>
        <v>68.100980699999994</v>
      </c>
      <c r="AJ20" s="20"/>
    </row>
    <row r="21" spans="1:36" ht="63" x14ac:dyDescent="0.25">
      <c r="A21" s="14" t="s">
        <v>69</v>
      </c>
      <c r="B21" s="1" t="s">
        <v>174</v>
      </c>
      <c r="C21" s="16">
        <f t="shared" ref="C21:AI21" si="6">C22+C23</f>
        <v>171.49</v>
      </c>
      <c r="D21" s="16"/>
      <c r="E21" s="16">
        <f t="shared" si="6"/>
        <v>379.0906493</v>
      </c>
      <c r="F21" s="16">
        <f t="shared" si="6"/>
        <v>379.0906493</v>
      </c>
      <c r="G21" s="16">
        <f t="shared" si="6"/>
        <v>0</v>
      </c>
      <c r="H21" s="16">
        <f t="shared" si="6"/>
        <v>81.16</v>
      </c>
      <c r="I21" s="16"/>
      <c r="J21" s="16">
        <f t="shared" si="6"/>
        <v>179.40986120000002</v>
      </c>
      <c r="K21" s="16">
        <f t="shared" si="6"/>
        <v>179.40986120000002</v>
      </c>
      <c r="L21" s="16">
        <f t="shared" si="6"/>
        <v>0</v>
      </c>
      <c r="M21" s="16">
        <f t="shared" si="6"/>
        <v>88.12</v>
      </c>
      <c r="N21" s="16"/>
      <c r="O21" s="16">
        <f t="shared" si="6"/>
        <v>203.95109639999998</v>
      </c>
      <c r="P21" s="16">
        <f t="shared" si="6"/>
        <v>203.95109639999998</v>
      </c>
      <c r="Q21" s="16">
        <f t="shared" si="6"/>
        <v>0</v>
      </c>
      <c r="R21" s="16">
        <f t="shared" si="6"/>
        <v>169.28</v>
      </c>
      <c r="S21" s="16">
        <f t="shared" si="6"/>
        <v>383.36095760000001</v>
      </c>
      <c r="T21" s="16">
        <f t="shared" si="6"/>
        <v>383.36095760000001</v>
      </c>
      <c r="U21" s="16">
        <f t="shared" si="6"/>
        <v>0</v>
      </c>
      <c r="V21" s="16">
        <f t="shared" si="6"/>
        <v>81.16</v>
      </c>
      <c r="W21" s="16"/>
      <c r="X21" s="16">
        <f t="shared" si="6"/>
        <v>187.84238519999997</v>
      </c>
      <c r="Y21" s="16">
        <f t="shared" si="6"/>
        <v>187.84238519999997</v>
      </c>
      <c r="Z21" s="16">
        <f t="shared" si="6"/>
        <v>0</v>
      </c>
      <c r="AA21" s="16">
        <f t="shared" si="6"/>
        <v>88.12</v>
      </c>
      <c r="AB21" s="16"/>
      <c r="AC21" s="16">
        <f t="shared" si="6"/>
        <v>212.10924600000004</v>
      </c>
      <c r="AD21" s="16">
        <f t="shared" si="6"/>
        <v>212.10924600000004</v>
      </c>
      <c r="AE21" s="16">
        <f t="shared" si="6"/>
        <v>0</v>
      </c>
      <c r="AF21" s="16">
        <f t="shared" si="6"/>
        <v>169.28</v>
      </c>
      <c r="AG21" s="16">
        <f t="shared" si="6"/>
        <v>399.95163120000001</v>
      </c>
      <c r="AH21" s="16">
        <f t="shared" si="6"/>
        <v>399.95163120000001</v>
      </c>
      <c r="AI21" s="16">
        <f t="shared" si="6"/>
        <v>0</v>
      </c>
      <c r="AJ21" s="20"/>
    </row>
    <row r="22" spans="1:36" x14ac:dyDescent="0.25">
      <c r="A22" s="14"/>
      <c r="B22" s="22" t="s">
        <v>143</v>
      </c>
      <c r="C22" s="16">
        <f>90.66+2.21</f>
        <v>92.86999999999999</v>
      </c>
      <c r="D22" s="16">
        <v>2210.5700000000002</v>
      </c>
      <c r="E22" s="16">
        <f t="shared" ref="E22:E23" si="7">C22*D22/1000</f>
        <v>205.29563590000001</v>
      </c>
      <c r="F22" s="16">
        <f t="shared" ref="F22:F28" si="8">E22-G22</f>
        <v>205.29563590000001</v>
      </c>
      <c r="G22" s="16"/>
      <c r="H22" s="16">
        <v>26.72</v>
      </c>
      <c r="I22" s="16">
        <v>2210.5700000000002</v>
      </c>
      <c r="J22" s="16">
        <f t="shared" ref="J22:J23" si="9">H22*I22/1000</f>
        <v>59.066430400000002</v>
      </c>
      <c r="K22" s="16">
        <f t="shared" ref="K22:K23" si="10">J22-L22</f>
        <v>59.066430400000002</v>
      </c>
      <c r="L22" s="16"/>
      <c r="M22" s="16">
        <v>63.94</v>
      </c>
      <c r="N22" s="16">
        <v>2314.4699999999998</v>
      </c>
      <c r="O22" s="16">
        <f t="shared" ref="O22:O23" si="11">M22*N22/1000</f>
        <v>147.98721179999998</v>
      </c>
      <c r="P22" s="16">
        <f t="shared" ref="P22:P23" si="12">O22-Q22</f>
        <v>147.98721179999998</v>
      </c>
      <c r="Q22" s="16"/>
      <c r="R22" s="16">
        <f t="shared" ref="R22:R30" si="13">H22+M22</f>
        <v>90.66</v>
      </c>
      <c r="S22" s="16">
        <f t="shared" ref="S22:S30" si="14">J22+O22</f>
        <v>207.05364219999998</v>
      </c>
      <c r="T22" s="16">
        <f t="shared" ref="T22:T30" si="15">K22+P22</f>
        <v>207.05364219999998</v>
      </c>
      <c r="U22" s="16">
        <f t="shared" ref="U22:U30" si="16">L22+Q22</f>
        <v>0</v>
      </c>
      <c r="V22" s="16">
        <f t="shared" ref="V22:V23" si="17">H22</f>
        <v>26.72</v>
      </c>
      <c r="W22" s="16">
        <v>2314.4699999999998</v>
      </c>
      <c r="X22" s="16">
        <f t="shared" ref="X22:X23" si="18">V22*W22/1000</f>
        <v>61.842638399999991</v>
      </c>
      <c r="Y22" s="16">
        <f t="shared" ref="Y22:Y23" si="19">X22-Z22</f>
        <v>61.842638399999991</v>
      </c>
      <c r="Z22" s="16"/>
      <c r="AA22" s="16">
        <f t="shared" ref="AA22:AA30" si="20">M22</f>
        <v>63.94</v>
      </c>
      <c r="AB22" s="16">
        <v>2407.0500000000002</v>
      </c>
      <c r="AC22" s="16">
        <f t="shared" ref="AC22:AC23" si="21">AA22*AB22/1000</f>
        <v>153.90677700000001</v>
      </c>
      <c r="AD22" s="16">
        <f t="shared" ref="AD22:AD23" si="22">AC22-AE22</f>
        <v>153.90677700000001</v>
      </c>
      <c r="AE22" s="16"/>
      <c r="AF22" s="16">
        <f t="shared" ref="AF22:AF30" si="23">V22+AA22</f>
        <v>90.66</v>
      </c>
      <c r="AG22" s="16">
        <f t="shared" ref="AG22:AG30" si="24">X22+AC22</f>
        <v>215.7494154</v>
      </c>
      <c r="AH22" s="16">
        <f t="shared" ref="AH22:AH30" si="25">Y22+AD22</f>
        <v>215.7494154</v>
      </c>
      <c r="AI22" s="16">
        <f t="shared" ref="AI22:AI30" si="26">Z22+AE22</f>
        <v>0</v>
      </c>
      <c r="AJ22" s="20"/>
    </row>
    <row r="23" spans="1:36" x14ac:dyDescent="0.25">
      <c r="A23" s="14"/>
      <c r="B23" s="22" t="s">
        <v>144</v>
      </c>
      <c r="C23" s="16">
        <v>78.62</v>
      </c>
      <c r="D23" s="16">
        <v>2210.5700000000002</v>
      </c>
      <c r="E23" s="16">
        <f t="shared" si="7"/>
        <v>173.79501340000002</v>
      </c>
      <c r="F23" s="16">
        <f t="shared" si="8"/>
        <v>173.79501340000002</v>
      </c>
      <c r="G23" s="16"/>
      <c r="H23" s="16">
        <v>54.44</v>
      </c>
      <c r="I23" s="16">
        <v>2210.5700000000002</v>
      </c>
      <c r="J23" s="16">
        <f t="shared" si="9"/>
        <v>120.34343080000001</v>
      </c>
      <c r="K23" s="16">
        <f t="shared" si="10"/>
        <v>120.34343080000001</v>
      </c>
      <c r="L23" s="16"/>
      <c r="M23" s="16">
        <f t="shared" ref="M23" si="27">C23-H23</f>
        <v>24.180000000000007</v>
      </c>
      <c r="N23" s="16">
        <v>2314.4699999999998</v>
      </c>
      <c r="O23" s="16">
        <f t="shared" si="11"/>
        <v>55.963884600000014</v>
      </c>
      <c r="P23" s="16">
        <f t="shared" si="12"/>
        <v>55.963884600000014</v>
      </c>
      <c r="Q23" s="16"/>
      <c r="R23" s="16">
        <f t="shared" si="13"/>
        <v>78.62</v>
      </c>
      <c r="S23" s="16">
        <f t="shared" si="14"/>
        <v>176.30731540000002</v>
      </c>
      <c r="T23" s="16">
        <f t="shared" si="15"/>
        <v>176.30731540000002</v>
      </c>
      <c r="U23" s="16">
        <f t="shared" si="16"/>
        <v>0</v>
      </c>
      <c r="V23" s="16">
        <f t="shared" si="17"/>
        <v>54.44</v>
      </c>
      <c r="W23" s="16">
        <v>2314.4699999999998</v>
      </c>
      <c r="X23" s="16">
        <f t="shared" si="18"/>
        <v>125.99974679999998</v>
      </c>
      <c r="Y23" s="16">
        <f t="shared" si="19"/>
        <v>125.99974679999998</v>
      </c>
      <c r="Z23" s="16"/>
      <c r="AA23" s="16">
        <f t="shared" si="20"/>
        <v>24.180000000000007</v>
      </c>
      <c r="AB23" s="16">
        <v>2407.0500000000002</v>
      </c>
      <c r="AC23" s="16">
        <f t="shared" si="21"/>
        <v>58.202469000000022</v>
      </c>
      <c r="AD23" s="16">
        <f t="shared" si="22"/>
        <v>58.202469000000022</v>
      </c>
      <c r="AE23" s="16"/>
      <c r="AF23" s="16">
        <f t="shared" si="23"/>
        <v>78.62</v>
      </c>
      <c r="AG23" s="16">
        <f t="shared" si="24"/>
        <v>184.2022158</v>
      </c>
      <c r="AH23" s="16">
        <f t="shared" si="25"/>
        <v>184.2022158</v>
      </c>
      <c r="AI23" s="16">
        <f t="shared" si="26"/>
        <v>0</v>
      </c>
      <c r="AJ23" s="20"/>
    </row>
    <row r="24" spans="1:36" ht="47.25" hidden="1" x14ac:dyDescent="0.25">
      <c r="A24" s="14" t="s">
        <v>70</v>
      </c>
      <c r="B24" s="1" t="s">
        <v>173</v>
      </c>
      <c r="C24" s="16">
        <v>276.20999999999998</v>
      </c>
      <c r="D24" s="16">
        <v>2210.5700000000002</v>
      </c>
      <c r="E24" s="16">
        <f t="shared" ref="E24:E25" si="28">C24*D24/1000</f>
        <v>610.58153970000001</v>
      </c>
      <c r="F24" s="16">
        <f t="shared" si="8"/>
        <v>582.37466649999999</v>
      </c>
      <c r="G24" s="16">
        <f>12.76*D24/1000</f>
        <v>28.2068732</v>
      </c>
      <c r="H24" s="16">
        <v>191.38</v>
      </c>
      <c r="I24" s="16">
        <v>2210.5700000000002</v>
      </c>
      <c r="J24" s="16">
        <f t="shared" ref="J24:J25" si="29">H24*I24/1000</f>
        <v>423.05888660000005</v>
      </c>
      <c r="K24" s="16">
        <f>J24-L24</f>
        <v>408.95545000000004</v>
      </c>
      <c r="L24" s="16">
        <f>6.38*I24/1000</f>
        <v>14.1034366</v>
      </c>
      <c r="M24" s="16">
        <f t="shared" ref="M24:M30" si="30">C24-H24</f>
        <v>84.829999999999984</v>
      </c>
      <c r="N24" s="16">
        <v>2314.4699999999998</v>
      </c>
      <c r="O24" s="16">
        <f t="shared" ref="O24:O27" si="31">M24*N24/1000</f>
        <v>196.33649009999993</v>
      </c>
      <c r="P24" s="16">
        <f>O24-Q24</f>
        <v>181.57017149999993</v>
      </c>
      <c r="Q24" s="16">
        <f>6.38*N24/1000</f>
        <v>14.766318599999998</v>
      </c>
      <c r="R24" s="16">
        <f t="shared" si="13"/>
        <v>276.20999999999998</v>
      </c>
      <c r="S24" s="16">
        <f t="shared" si="14"/>
        <v>619.39537670000004</v>
      </c>
      <c r="T24" s="16">
        <f t="shared" si="15"/>
        <v>590.52562149999994</v>
      </c>
      <c r="U24" s="16">
        <f t="shared" si="16"/>
        <v>28.8697552</v>
      </c>
      <c r="V24" s="16">
        <f t="shared" ref="V24:V30" si="32">H24</f>
        <v>191.38</v>
      </c>
      <c r="W24" s="16">
        <v>2314.4699999999998</v>
      </c>
      <c r="X24" s="16">
        <f t="shared" ref="X24:X25" si="33">V24*W24/1000</f>
        <v>442.94326859999995</v>
      </c>
      <c r="Y24" s="16">
        <f t="shared" ref="Y24:Y25" si="34">X24-Z24</f>
        <v>428.17694999999998</v>
      </c>
      <c r="Z24" s="16">
        <f>6.38*W24/1000</f>
        <v>14.766318599999998</v>
      </c>
      <c r="AA24" s="16">
        <f t="shared" si="20"/>
        <v>84.829999999999984</v>
      </c>
      <c r="AB24" s="16">
        <v>2407.0500000000002</v>
      </c>
      <c r="AC24" s="16">
        <f t="shared" ref="AC24:AC27" si="35">AA24*AB24/1000</f>
        <v>204.19005149999998</v>
      </c>
      <c r="AD24" s="16">
        <f>AC24-AE24</f>
        <v>188.83307249999999</v>
      </c>
      <c r="AE24" s="16">
        <f>6.38*AB24/1000</f>
        <v>15.356979000000001</v>
      </c>
      <c r="AF24" s="16">
        <f t="shared" si="23"/>
        <v>276.20999999999998</v>
      </c>
      <c r="AG24" s="16">
        <f t="shared" si="24"/>
        <v>647.13332009999999</v>
      </c>
      <c r="AH24" s="16">
        <f t="shared" si="25"/>
        <v>617.01002249999999</v>
      </c>
      <c r="AI24" s="16">
        <f t="shared" si="26"/>
        <v>30.123297600000001</v>
      </c>
      <c r="AJ24" s="20"/>
    </row>
    <row r="25" spans="1:36" ht="31.5" hidden="1" x14ac:dyDescent="0.25">
      <c r="A25" s="14" t="s">
        <v>71</v>
      </c>
      <c r="B25" s="1" t="s">
        <v>41</v>
      </c>
      <c r="C25" s="16">
        <v>230.87</v>
      </c>
      <c r="D25" s="16">
        <v>2210.5700000000002</v>
      </c>
      <c r="E25" s="16">
        <f t="shared" si="28"/>
        <v>510.35429590000001</v>
      </c>
      <c r="F25" s="16">
        <f t="shared" si="8"/>
        <v>510.35429590000001</v>
      </c>
      <c r="G25" s="16"/>
      <c r="H25" s="16">
        <v>117</v>
      </c>
      <c r="I25" s="16">
        <v>2210.5700000000002</v>
      </c>
      <c r="J25" s="16">
        <f t="shared" si="29"/>
        <v>258.63669000000004</v>
      </c>
      <c r="K25" s="16">
        <f>J25-L25</f>
        <v>258.63669000000004</v>
      </c>
      <c r="L25" s="16"/>
      <c r="M25" s="16">
        <f t="shared" si="30"/>
        <v>113.87</v>
      </c>
      <c r="N25" s="16">
        <v>2314.4699999999998</v>
      </c>
      <c r="O25" s="16">
        <f t="shared" si="31"/>
        <v>263.54869889999998</v>
      </c>
      <c r="P25" s="16">
        <f>O25-Q25</f>
        <v>263.54869889999998</v>
      </c>
      <c r="Q25" s="16"/>
      <c r="R25" s="16">
        <f t="shared" si="13"/>
        <v>230.87</v>
      </c>
      <c r="S25" s="16">
        <f t="shared" si="14"/>
        <v>522.18538890000002</v>
      </c>
      <c r="T25" s="16">
        <f t="shared" si="15"/>
        <v>522.18538890000002</v>
      </c>
      <c r="U25" s="16">
        <f t="shared" si="16"/>
        <v>0</v>
      </c>
      <c r="V25" s="16">
        <f t="shared" si="32"/>
        <v>117</v>
      </c>
      <c r="W25" s="16">
        <v>2314.4699999999998</v>
      </c>
      <c r="X25" s="16">
        <f t="shared" si="33"/>
        <v>270.79298999999997</v>
      </c>
      <c r="Y25" s="16">
        <f t="shared" si="34"/>
        <v>270.79298999999997</v>
      </c>
      <c r="Z25" s="16"/>
      <c r="AA25" s="16">
        <f t="shared" si="20"/>
        <v>113.87</v>
      </c>
      <c r="AB25" s="16">
        <v>2407.0500000000002</v>
      </c>
      <c r="AC25" s="16">
        <f t="shared" si="35"/>
        <v>274.09078350000004</v>
      </c>
      <c r="AD25" s="16">
        <f>AC25-AE25</f>
        <v>274.09078350000004</v>
      </c>
      <c r="AE25" s="16"/>
      <c r="AF25" s="16">
        <f t="shared" si="23"/>
        <v>230.87</v>
      </c>
      <c r="AG25" s="16">
        <f t="shared" si="24"/>
        <v>544.88377349999996</v>
      </c>
      <c r="AH25" s="16">
        <f t="shared" si="25"/>
        <v>544.88377349999996</v>
      </c>
      <c r="AI25" s="16">
        <f t="shared" si="26"/>
        <v>0</v>
      </c>
      <c r="AJ25" s="20"/>
    </row>
    <row r="26" spans="1:36" ht="47.25" hidden="1" x14ac:dyDescent="0.25">
      <c r="A26" s="14" t="s">
        <v>65</v>
      </c>
      <c r="B26" s="1" t="s">
        <v>42</v>
      </c>
      <c r="C26" s="25">
        <v>827</v>
      </c>
      <c r="D26" s="16">
        <v>2210.5700000000002</v>
      </c>
      <c r="E26" s="16">
        <f>C26*D26/1000</f>
        <v>1828.1413900000002</v>
      </c>
      <c r="F26" s="16">
        <f t="shared" si="8"/>
        <v>1704.0842016000001</v>
      </c>
      <c r="G26" s="16">
        <f>28.06*2*D26/1000</f>
        <v>124.0571884</v>
      </c>
      <c r="H26" s="16">
        <v>449.69</v>
      </c>
      <c r="I26" s="16">
        <v>2210.5700000000002</v>
      </c>
      <c r="J26" s="16">
        <f>H26*I26/1000</f>
        <v>994.07122330000004</v>
      </c>
      <c r="K26" s="16">
        <f>J26-L26</f>
        <v>932.0426291</v>
      </c>
      <c r="L26" s="16">
        <f>28.06*I26/1000</f>
        <v>62.028594200000001</v>
      </c>
      <c r="M26" s="16">
        <f t="shared" si="30"/>
        <v>377.31</v>
      </c>
      <c r="N26" s="16">
        <v>2314.4699999999998</v>
      </c>
      <c r="O26" s="16">
        <f t="shared" si="31"/>
        <v>873.27267569999992</v>
      </c>
      <c r="P26" s="16">
        <f>O26-Q26</f>
        <v>808.32864749999999</v>
      </c>
      <c r="Q26" s="16">
        <f>28.06*N26/1000</f>
        <v>64.944028199999991</v>
      </c>
      <c r="R26" s="16">
        <f t="shared" si="13"/>
        <v>827</v>
      </c>
      <c r="S26" s="16">
        <f t="shared" si="14"/>
        <v>1867.343899</v>
      </c>
      <c r="T26" s="16">
        <f t="shared" si="15"/>
        <v>1740.3712765999999</v>
      </c>
      <c r="U26" s="16">
        <f t="shared" si="16"/>
        <v>126.97262239999999</v>
      </c>
      <c r="V26" s="16">
        <f t="shared" si="32"/>
        <v>449.69</v>
      </c>
      <c r="W26" s="16">
        <v>2314.4699999999998</v>
      </c>
      <c r="X26" s="16">
        <f>V26*W26/1000</f>
        <v>1040.7940142999998</v>
      </c>
      <c r="Y26" s="16">
        <f>X26-Z26</f>
        <v>975.8499860999998</v>
      </c>
      <c r="Z26" s="16">
        <f>28.06*W26/1000</f>
        <v>64.944028199999991</v>
      </c>
      <c r="AA26" s="16">
        <f t="shared" si="20"/>
        <v>377.31</v>
      </c>
      <c r="AB26" s="16">
        <v>2407.0500000000002</v>
      </c>
      <c r="AC26" s="16">
        <f t="shared" si="35"/>
        <v>908.20403550000015</v>
      </c>
      <c r="AD26" s="16">
        <f>AC26-AE26</f>
        <v>840.66221250000012</v>
      </c>
      <c r="AE26" s="16">
        <f>28.06*AB26/1000</f>
        <v>67.541823000000008</v>
      </c>
      <c r="AF26" s="16">
        <f t="shared" si="23"/>
        <v>827</v>
      </c>
      <c r="AG26" s="16">
        <f t="shared" si="24"/>
        <v>1948.9980498</v>
      </c>
      <c r="AH26" s="16">
        <f t="shared" si="25"/>
        <v>1816.5121985999999</v>
      </c>
      <c r="AI26" s="16">
        <f t="shared" si="26"/>
        <v>132.48585120000001</v>
      </c>
      <c r="AJ26" s="20"/>
    </row>
    <row r="27" spans="1:36" ht="31.5" hidden="1" x14ac:dyDescent="0.25">
      <c r="A27" s="14" t="s">
        <v>66</v>
      </c>
      <c r="B27" s="1" t="s">
        <v>43</v>
      </c>
      <c r="C27" s="25">
        <v>1006.22</v>
      </c>
      <c r="D27" s="16">
        <v>2210.5700000000002</v>
      </c>
      <c r="E27" s="16">
        <f t="shared" ref="E27" si="36">C27*D27/1000</f>
        <v>2224.3197454000006</v>
      </c>
      <c r="F27" s="16">
        <f t="shared" si="8"/>
        <v>2224.3197454000006</v>
      </c>
      <c r="G27" s="16"/>
      <c r="H27" s="16">
        <v>610.11</v>
      </c>
      <c r="I27" s="16">
        <v>2210.5700000000002</v>
      </c>
      <c r="J27" s="16">
        <f t="shared" ref="J27" si="37">H27*I27/1000</f>
        <v>1348.6908627000003</v>
      </c>
      <c r="K27" s="16">
        <f>J27-L27</f>
        <v>1348.6908627000003</v>
      </c>
      <c r="L27" s="16"/>
      <c r="M27" s="16">
        <f t="shared" si="30"/>
        <v>396.11</v>
      </c>
      <c r="N27" s="16">
        <v>2314.4699999999998</v>
      </c>
      <c r="O27" s="16">
        <f t="shared" si="31"/>
        <v>916.7847117</v>
      </c>
      <c r="P27" s="16">
        <f>O27-Q27</f>
        <v>916.7847117</v>
      </c>
      <c r="Q27" s="16"/>
      <c r="R27" s="16">
        <f t="shared" si="13"/>
        <v>1006.22</v>
      </c>
      <c r="S27" s="16">
        <f t="shared" si="14"/>
        <v>2265.4755744000004</v>
      </c>
      <c r="T27" s="16">
        <f t="shared" si="15"/>
        <v>2265.4755744000004</v>
      </c>
      <c r="U27" s="16">
        <f t="shared" si="16"/>
        <v>0</v>
      </c>
      <c r="V27" s="16">
        <f t="shared" si="32"/>
        <v>610.11</v>
      </c>
      <c r="W27" s="16">
        <v>2314.4699999999998</v>
      </c>
      <c r="X27" s="16">
        <f t="shared" ref="X27" si="38">V27*W27/1000</f>
        <v>1412.0812916999998</v>
      </c>
      <c r="Y27" s="16">
        <f t="shared" ref="Y27" si="39">X27-Z27</f>
        <v>1412.0812916999998</v>
      </c>
      <c r="Z27" s="16"/>
      <c r="AA27" s="16">
        <f t="shared" si="20"/>
        <v>396.11</v>
      </c>
      <c r="AB27" s="16">
        <v>2407.0500000000002</v>
      </c>
      <c r="AC27" s="16">
        <f t="shared" si="35"/>
        <v>953.4565755000001</v>
      </c>
      <c r="AD27" s="16">
        <f>AC27-AE27</f>
        <v>953.4565755000001</v>
      </c>
      <c r="AE27" s="16"/>
      <c r="AF27" s="16">
        <f t="shared" si="23"/>
        <v>1006.22</v>
      </c>
      <c r="AG27" s="16">
        <f t="shared" si="24"/>
        <v>2365.5378671999997</v>
      </c>
      <c r="AH27" s="16">
        <f t="shared" si="25"/>
        <v>2365.5378671999997</v>
      </c>
      <c r="AI27" s="16">
        <f t="shared" si="26"/>
        <v>0</v>
      </c>
      <c r="AJ27" s="20"/>
    </row>
    <row r="28" spans="1:36" s="13" customFormat="1" ht="31.5" hidden="1" x14ac:dyDescent="0.25">
      <c r="A28" s="11" t="s">
        <v>67</v>
      </c>
      <c r="B28" s="4" t="s">
        <v>44</v>
      </c>
      <c r="C28" s="12">
        <v>4204</v>
      </c>
      <c r="D28" s="12">
        <v>2210.5700000000002</v>
      </c>
      <c r="E28" s="12">
        <f>C28*D28/1000</f>
        <v>9293.236280000001</v>
      </c>
      <c r="F28" s="12">
        <f t="shared" si="8"/>
        <v>7913.3926078900013</v>
      </c>
      <c r="G28" s="12">
        <f>(E28-E29-E30)*10/100+G29+G30</f>
        <v>1379.8436721099997</v>
      </c>
      <c r="H28" s="12">
        <v>2718.19</v>
      </c>
      <c r="I28" s="12">
        <v>2210.5700000000002</v>
      </c>
      <c r="J28" s="12">
        <f>H28*I28/1000</f>
        <v>6008.7492683000009</v>
      </c>
      <c r="K28" s="12">
        <f>J28-L28</f>
        <v>5202.8502474700008</v>
      </c>
      <c r="L28" s="12">
        <f>(J28-J29-J30)*10/100+L29+L30</f>
        <v>805.89902082999993</v>
      </c>
      <c r="M28" s="12">
        <f t="shared" si="30"/>
        <v>1485.81</v>
      </c>
      <c r="N28" s="12">
        <v>2314.4699999999998</v>
      </c>
      <c r="O28" s="12">
        <f t="shared" ref="O28" si="40">M28*N28/1000</f>
        <v>3438.8626706999999</v>
      </c>
      <c r="P28" s="12">
        <f>O28-Q28</f>
        <v>2832.3241738199999</v>
      </c>
      <c r="Q28" s="12">
        <f>(O28-O29-O30)*10/100+Q29+Q30</f>
        <v>606.5384968799998</v>
      </c>
      <c r="R28" s="12">
        <f t="shared" si="13"/>
        <v>4204</v>
      </c>
      <c r="S28" s="12">
        <f t="shared" si="14"/>
        <v>9447.6119390000003</v>
      </c>
      <c r="T28" s="12">
        <f t="shared" si="15"/>
        <v>8035.1744212900012</v>
      </c>
      <c r="U28" s="12">
        <f t="shared" si="16"/>
        <v>1412.4375177099996</v>
      </c>
      <c r="V28" s="12">
        <f t="shared" si="32"/>
        <v>2718.19</v>
      </c>
      <c r="W28" s="12">
        <v>2314.4699999999998</v>
      </c>
      <c r="X28" s="12">
        <f>V28*W28/1000</f>
        <v>6291.1692092999992</v>
      </c>
      <c r="Y28" s="12">
        <f>X28-Z28</f>
        <v>5434.7728143699997</v>
      </c>
      <c r="Z28" s="12">
        <f>(X28-X29-X30)*10/100+Z29+Z30</f>
        <v>856.39639492999981</v>
      </c>
      <c r="AA28" s="12">
        <f t="shared" si="20"/>
        <v>1485.81</v>
      </c>
      <c r="AB28" s="12">
        <v>2407.0500000000002</v>
      </c>
      <c r="AC28" s="12">
        <f t="shared" ref="AC28" si="41">AA28*AB28/1000</f>
        <v>3576.4189605000001</v>
      </c>
      <c r="AD28" s="12">
        <f>AC28-AE28</f>
        <v>2940.8377473</v>
      </c>
      <c r="AE28" s="12">
        <f>(AC28-AC29-AC30)*10/100+AE29+AE30</f>
        <v>635.58121319999998</v>
      </c>
      <c r="AF28" s="12">
        <f t="shared" si="23"/>
        <v>4204</v>
      </c>
      <c r="AG28" s="12">
        <f t="shared" si="24"/>
        <v>9867.5881697999994</v>
      </c>
      <c r="AH28" s="12">
        <f t="shared" si="25"/>
        <v>8375.6105616700006</v>
      </c>
      <c r="AI28" s="12">
        <f t="shared" si="26"/>
        <v>1491.9776081299997</v>
      </c>
      <c r="AJ28" s="29"/>
    </row>
    <row r="29" spans="1:36" ht="31.5" hidden="1" x14ac:dyDescent="0.25">
      <c r="A29" s="14"/>
      <c r="B29" s="17" t="s">
        <v>45</v>
      </c>
      <c r="C29" s="16">
        <v>402.30999999999995</v>
      </c>
      <c r="D29" s="16">
        <v>2210.5700000000002</v>
      </c>
      <c r="E29" s="16">
        <f t="shared" ref="E29:E30" si="42">C29*D29/1000</f>
        <v>889.33441669999991</v>
      </c>
      <c r="F29" s="16">
        <v>388</v>
      </c>
      <c r="G29" s="16">
        <f>E29-F29</f>
        <v>501.33441669999991</v>
      </c>
      <c r="H29" s="16">
        <v>228.42</v>
      </c>
      <c r="I29" s="16">
        <v>2210.5700000000002</v>
      </c>
      <c r="J29" s="16">
        <f t="shared" ref="J29:J30" si="43">H29*I29/1000</f>
        <v>504.93839939999998</v>
      </c>
      <c r="K29" s="16">
        <v>268.48</v>
      </c>
      <c r="L29" s="16">
        <f>J29-K29</f>
        <v>236.45839939999996</v>
      </c>
      <c r="M29" s="16">
        <f t="shared" si="30"/>
        <v>173.88999999999996</v>
      </c>
      <c r="N29" s="16">
        <v>2314.4699999999998</v>
      </c>
      <c r="O29" s="16">
        <f t="shared" ref="O29:O30" si="44">M29*N29/1000</f>
        <v>402.46318829999984</v>
      </c>
      <c r="P29" s="16">
        <v>119.52</v>
      </c>
      <c r="Q29" s="16">
        <f>O29-P29</f>
        <v>282.94318829999986</v>
      </c>
      <c r="R29" s="16">
        <f t="shared" si="13"/>
        <v>402.30999999999995</v>
      </c>
      <c r="S29" s="16">
        <f t="shared" si="14"/>
        <v>907.40158769999982</v>
      </c>
      <c r="T29" s="16">
        <f t="shared" si="15"/>
        <v>388</v>
      </c>
      <c r="U29" s="16">
        <f t="shared" si="16"/>
        <v>519.40158769999982</v>
      </c>
      <c r="V29" s="16">
        <f t="shared" si="32"/>
        <v>228.42</v>
      </c>
      <c r="W29" s="16">
        <v>2314.4699999999998</v>
      </c>
      <c r="X29" s="16">
        <f t="shared" ref="X29:X30" si="45">V29*W29/1000</f>
        <v>528.67123739999988</v>
      </c>
      <c r="Y29" s="16">
        <v>268.48</v>
      </c>
      <c r="Z29" s="16">
        <f>X29-Y29</f>
        <v>260.19123739999986</v>
      </c>
      <c r="AA29" s="16">
        <f t="shared" si="20"/>
        <v>173.88999999999996</v>
      </c>
      <c r="AB29" s="16">
        <v>2407.0500000000002</v>
      </c>
      <c r="AC29" s="16">
        <f t="shared" ref="AC29:AC30" si="46">AA29*AB29/1000</f>
        <v>418.56192449999992</v>
      </c>
      <c r="AD29" s="16">
        <v>119.52</v>
      </c>
      <c r="AE29" s="16">
        <f>AC29-AD29</f>
        <v>299.04192449999994</v>
      </c>
      <c r="AF29" s="16">
        <f t="shared" si="23"/>
        <v>402.30999999999995</v>
      </c>
      <c r="AG29" s="16">
        <f t="shared" si="24"/>
        <v>947.2331618999998</v>
      </c>
      <c r="AH29" s="16">
        <f t="shared" si="25"/>
        <v>388</v>
      </c>
      <c r="AI29" s="16">
        <f t="shared" si="26"/>
        <v>559.2331618999998</v>
      </c>
      <c r="AJ29" s="20"/>
    </row>
    <row r="30" spans="1:36" ht="31.5" hidden="1" x14ac:dyDescent="0.25">
      <c r="A30" s="14"/>
      <c r="B30" s="25" t="s">
        <v>46</v>
      </c>
      <c r="C30" s="16">
        <v>19.16</v>
      </c>
      <c r="D30" s="16">
        <v>2210.5700000000002</v>
      </c>
      <c r="E30" s="16">
        <f t="shared" si="42"/>
        <v>42.354521200000001</v>
      </c>
      <c r="F30" s="16">
        <f>E30-G30</f>
        <v>0</v>
      </c>
      <c r="G30" s="16">
        <f>E30</f>
        <v>42.354521200000001</v>
      </c>
      <c r="H30" s="16">
        <v>9.58</v>
      </c>
      <c r="I30" s="16">
        <v>2210.5700000000002</v>
      </c>
      <c r="J30" s="16">
        <f t="shared" si="43"/>
        <v>21.1772606</v>
      </c>
      <c r="K30" s="16">
        <f>J30-L30</f>
        <v>0</v>
      </c>
      <c r="L30" s="16">
        <f>J30</f>
        <v>21.1772606</v>
      </c>
      <c r="M30" s="16">
        <f t="shared" si="30"/>
        <v>9.58</v>
      </c>
      <c r="N30" s="16">
        <v>2314.4699999999998</v>
      </c>
      <c r="O30" s="16">
        <f t="shared" si="44"/>
        <v>22.1726226</v>
      </c>
      <c r="P30" s="16">
        <f>O30-Q30</f>
        <v>0</v>
      </c>
      <c r="Q30" s="16">
        <f>O30</f>
        <v>22.1726226</v>
      </c>
      <c r="R30" s="16">
        <f t="shared" si="13"/>
        <v>19.16</v>
      </c>
      <c r="S30" s="16">
        <f t="shared" si="14"/>
        <v>43.349883200000001</v>
      </c>
      <c r="T30" s="16">
        <f t="shared" si="15"/>
        <v>0</v>
      </c>
      <c r="U30" s="16">
        <f t="shared" si="16"/>
        <v>43.349883200000001</v>
      </c>
      <c r="V30" s="16">
        <f t="shared" si="32"/>
        <v>9.58</v>
      </c>
      <c r="W30" s="16">
        <v>2314.4699999999998</v>
      </c>
      <c r="X30" s="16">
        <f t="shared" si="45"/>
        <v>22.1726226</v>
      </c>
      <c r="Y30" s="16">
        <f>X30-Z30</f>
        <v>0</v>
      </c>
      <c r="Z30" s="16">
        <f>X30</f>
        <v>22.1726226</v>
      </c>
      <c r="AA30" s="16">
        <f t="shared" si="20"/>
        <v>9.58</v>
      </c>
      <c r="AB30" s="16">
        <v>2407.0500000000002</v>
      </c>
      <c r="AC30" s="16">
        <f t="shared" si="46"/>
        <v>23.059539000000001</v>
      </c>
      <c r="AD30" s="16">
        <f>AC30-AE30</f>
        <v>0</v>
      </c>
      <c r="AE30" s="16">
        <f>AC30</f>
        <v>23.059539000000001</v>
      </c>
      <c r="AF30" s="16">
        <f t="shared" si="23"/>
        <v>19.16</v>
      </c>
      <c r="AG30" s="16">
        <f t="shared" si="24"/>
        <v>45.232161599999998</v>
      </c>
      <c r="AH30" s="16">
        <f t="shared" si="25"/>
        <v>0</v>
      </c>
      <c r="AI30" s="16">
        <f t="shared" si="26"/>
        <v>45.232161599999998</v>
      </c>
      <c r="AJ30" s="20"/>
    </row>
    <row r="31" spans="1:36" s="13" customFormat="1" ht="47.25" hidden="1" x14ac:dyDescent="0.25">
      <c r="A31" s="11" t="s">
        <v>128</v>
      </c>
      <c r="B31" s="19" t="s">
        <v>170</v>
      </c>
      <c r="C31" s="12">
        <f>C32+C33</f>
        <v>0</v>
      </c>
      <c r="D31" s="12"/>
      <c r="E31" s="12">
        <f t="shared" ref="E31:H31" si="47">E32+E33</f>
        <v>0</v>
      </c>
      <c r="F31" s="12">
        <f t="shared" si="47"/>
        <v>1035.3867766000001</v>
      </c>
      <c r="G31" s="12">
        <f t="shared" si="47"/>
        <v>-1035.3867766000001</v>
      </c>
      <c r="H31" s="12">
        <f t="shared" si="47"/>
        <v>0</v>
      </c>
      <c r="I31" s="12"/>
      <c r="J31" s="12">
        <f t="shared" ref="J31:M31" si="48">J32+J33</f>
        <v>0</v>
      </c>
      <c r="K31" s="12">
        <f t="shared" si="48"/>
        <v>605.60775720000004</v>
      </c>
      <c r="L31" s="12">
        <f t="shared" si="48"/>
        <v>-605.60775720000004</v>
      </c>
      <c r="M31" s="12">
        <f t="shared" si="48"/>
        <v>0</v>
      </c>
      <c r="N31" s="12"/>
      <c r="O31" s="12">
        <f t="shared" ref="O31:U31" si="49">O32+O33</f>
        <v>0</v>
      </c>
      <c r="P31" s="12">
        <f t="shared" si="49"/>
        <v>450.00240209999993</v>
      </c>
      <c r="Q31" s="12">
        <f t="shared" si="49"/>
        <v>-450.00240209999993</v>
      </c>
      <c r="R31" s="12">
        <f t="shared" si="49"/>
        <v>0</v>
      </c>
      <c r="S31" s="12">
        <f t="shared" si="49"/>
        <v>0</v>
      </c>
      <c r="T31" s="12">
        <f t="shared" si="49"/>
        <v>1055.6101592999999</v>
      </c>
      <c r="U31" s="12">
        <f t="shared" si="49"/>
        <v>-1055.6101592999999</v>
      </c>
      <c r="V31" s="12">
        <f>V32+V33</f>
        <v>0</v>
      </c>
      <c r="W31" s="12"/>
      <c r="X31" s="12">
        <f t="shared" ref="X31:AA31" si="50">X32+X33</f>
        <v>0</v>
      </c>
      <c r="Y31" s="12">
        <f t="shared" si="50"/>
        <v>634.07220119999988</v>
      </c>
      <c r="Z31" s="12">
        <f t="shared" si="50"/>
        <v>-634.07220119999988</v>
      </c>
      <c r="AA31" s="12">
        <f t="shared" si="50"/>
        <v>0</v>
      </c>
      <c r="AB31" s="12"/>
      <c r="AC31" s="12">
        <f t="shared" ref="AC31:AI31" si="51">AC32+AC33</f>
        <v>0</v>
      </c>
      <c r="AD31" s="12">
        <f t="shared" si="51"/>
        <v>468.00273150000004</v>
      </c>
      <c r="AE31" s="12">
        <f t="shared" si="51"/>
        <v>-468.00273150000004</v>
      </c>
      <c r="AF31" s="12">
        <f t="shared" si="51"/>
        <v>0</v>
      </c>
      <c r="AG31" s="12">
        <f t="shared" si="51"/>
        <v>0</v>
      </c>
      <c r="AH31" s="12">
        <f t="shared" si="51"/>
        <v>1102.0749326999999</v>
      </c>
      <c r="AI31" s="12">
        <f t="shared" si="51"/>
        <v>-1102.0749326999999</v>
      </c>
      <c r="AJ31" s="29"/>
    </row>
    <row r="32" spans="1:36" ht="51.75" hidden="1" x14ac:dyDescent="0.25">
      <c r="A32" s="14"/>
      <c r="B32" s="30" t="s">
        <v>171</v>
      </c>
      <c r="C32" s="26">
        <v>468.38</v>
      </c>
      <c r="D32" s="16">
        <v>2210.5700000000002</v>
      </c>
      <c r="E32" s="16">
        <f t="shared" ref="E32" si="52">C32*D32/1000</f>
        <v>1035.3867766000001</v>
      </c>
      <c r="F32" s="16">
        <f t="shared" ref="F32" si="53">E32-G32</f>
        <v>1035.3867766000001</v>
      </c>
      <c r="G32" s="16"/>
      <c r="H32" s="26">
        <v>273.95999999999998</v>
      </c>
      <c r="I32" s="16">
        <v>2210.5700000000002</v>
      </c>
      <c r="J32" s="16">
        <f t="shared" ref="J32:J33" si="54">H32*I32/1000</f>
        <v>605.60775720000004</v>
      </c>
      <c r="K32" s="16">
        <f t="shared" ref="K32:K33" si="55">J32-L32</f>
        <v>605.60775720000004</v>
      </c>
      <c r="L32" s="16"/>
      <c r="M32" s="26">
        <v>194.43</v>
      </c>
      <c r="N32" s="16">
        <v>2314.4699999999998</v>
      </c>
      <c r="O32" s="16">
        <f t="shared" ref="O32:O33" si="56">M32*N32/1000</f>
        <v>450.00240209999993</v>
      </c>
      <c r="P32" s="16">
        <f t="shared" ref="P32:P33" si="57">O32-Q32</f>
        <v>450.00240209999993</v>
      </c>
      <c r="Q32" s="16"/>
      <c r="R32" s="16">
        <f t="shared" ref="R32:R33" si="58">H32+M32</f>
        <v>468.39</v>
      </c>
      <c r="S32" s="16">
        <f t="shared" ref="S32:S33" si="59">J32+O32</f>
        <v>1055.6101592999999</v>
      </c>
      <c r="T32" s="16">
        <f t="shared" ref="T32:T33" si="60">K32+P32</f>
        <v>1055.6101592999999</v>
      </c>
      <c r="U32" s="16">
        <f t="shared" ref="U32:U33" si="61">L32+Q32</f>
        <v>0</v>
      </c>
      <c r="V32" s="26">
        <f>H32</f>
        <v>273.95999999999998</v>
      </c>
      <c r="W32" s="16">
        <v>2314.4699999999998</v>
      </c>
      <c r="X32" s="16">
        <f t="shared" ref="X32:X33" si="62">V32*W32/1000</f>
        <v>634.07220119999988</v>
      </c>
      <c r="Y32" s="16">
        <f t="shared" ref="Y32:Y33" si="63">X32-Z32</f>
        <v>634.07220119999988</v>
      </c>
      <c r="Z32" s="16"/>
      <c r="AA32" s="26">
        <f>M32</f>
        <v>194.43</v>
      </c>
      <c r="AB32" s="16">
        <v>2407.0500000000002</v>
      </c>
      <c r="AC32" s="16">
        <f t="shared" ref="AC32:AC33" si="64">AA32*AB32/1000</f>
        <v>468.00273150000004</v>
      </c>
      <c r="AD32" s="16">
        <f t="shared" ref="AD32:AD33" si="65">AC32-AE32</f>
        <v>468.00273150000004</v>
      </c>
      <c r="AE32" s="16"/>
      <c r="AF32" s="16">
        <f t="shared" ref="AF32:AF33" si="66">V32+AA32</f>
        <v>468.39</v>
      </c>
      <c r="AG32" s="16">
        <f t="shared" ref="AG32:AG33" si="67">X32+AC32</f>
        <v>1102.0749326999999</v>
      </c>
      <c r="AH32" s="16">
        <f t="shared" ref="AH32:AH33" si="68">Y32+AD32</f>
        <v>1102.0749326999999</v>
      </c>
      <c r="AI32" s="16">
        <f t="shared" ref="AI32:AI33" si="69">Z32+AE32</f>
        <v>0</v>
      </c>
      <c r="AJ32" s="20"/>
    </row>
    <row r="33" spans="1:36" ht="39" hidden="1" x14ac:dyDescent="0.25">
      <c r="A33" s="14"/>
      <c r="B33" s="30" t="s">
        <v>169</v>
      </c>
      <c r="C33" s="26">
        <f>0-C32</f>
        <v>-468.38</v>
      </c>
      <c r="D33" s="16">
        <v>2210.5700000000002</v>
      </c>
      <c r="E33" s="16">
        <f t="shared" ref="E33" si="70">C33*D33/1000</f>
        <v>-1035.3867766000001</v>
      </c>
      <c r="F33" s="16">
        <f t="shared" ref="F33" si="71">E33-G33</f>
        <v>0</v>
      </c>
      <c r="G33" s="16">
        <f>0-F32</f>
        <v>-1035.3867766000001</v>
      </c>
      <c r="H33" s="26">
        <f>0-H32</f>
        <v>-273.95999999999998</v>
      </c>
      <c r="I33" s="16">
        <v>2210.5700000000002</v>
      </c>
      <c r="J33" s="16">
        <f t="shared" si="54"/>
        <v>-605.60775720000004</v>
      </c>
      <c r="K33" s="16">
        <f t="shared" si="55"/>
        <v>0</v>
      </c>
      <c r="L33" s="16">
        <f>0-K32</f>
        <v>-605.60775720000004</v>
      </c>
      <c r="M33" s="26">
        <f>0-M32</f>
        <v>-194.43</v>
      </c>
      <c r="N33" s="16">
        <v>2314.4699999999998</v>
      </c>
      <c r="O33" s="16">
        <f t="shared" si="56"/>
        <v>-450.00240209999993</v>
      </c>
      <c r="P33" s="16">
        <f t="shared" si="57"/>
        <v>0</v>
      </c>
      <c r="Q33" s="16">
        <f>0-P32</f>
        <v>-450.00240209999993</v>
      </c>
      <c r="R33" s="16">
        <f t="shared" si="58"/>
        <v>-468.39</v>
      </c>
      <c r="S33" s="16">
        <f t="shared" si="59"/>
        <v>-1055.6101592999999</v>
      </c>
      <c r="T33" s="16">
        <f t="shared" si="60"/>
        <v>0</v>
      </c>
      <c r="U33" s="16">
        <f t="shared" si="61"/>
        <v>-1055.6101592999999</v>
      </c>
      <c r="V33" s="26">
        <f>H33</f>
        <v>-273.95999999999998</v>
      </c>
      <c r="W33" s="16">
        <v>2314.4699999999998</v>
      </c>
      <c r="X33" s="16">
        <f t="shared" si="62"/>
        <v>-634.07220119999988</v>
      </c>
      <c r="Y33" s="16">
        <f t="shared" si="63"/>
        <v>0</v>
      </c>
      <c r="Z33" s="16">
        <f>0-Y32</f>
        <v>-634.07220119999988</v>
      </c>
      <c r="AA33" s="26">
        <f>M33</f>
        <v>-194.43</v>
      </c>
      <c r="AB33" s="16">
        <v>2407.0500000000002</v>
      </c>
      <c r="AC33" s="16">
        <f t="shared" si="64"/>
        <v>-468.00273150000004</v>
      </c>
      <c r="AD33" s="16">
        <f t="shared" si="65"/>
        <v>0</v>
      </c>
      <c r="AE33" s="16">
        <f>0-AD32</f>
        <v>-468.00273150000004</v>
      </c>
      <c r="AF33" s="16">
        <f t="shared" si="66"/>
        <v>-468.39</v>
      </c>
      <c r="AG33" s="16">
        <f t="shared" si="67"/>
        <v>-1102.0749326999999</v>
      </c>
      <c r="AH33" s="16">
        <f t="shared" si="68"/>
        <v>0</v>
      </c>
      <c r="AI33" s="16">
        <f t="shared" si="69"/>
        <v>-1102.0749326999999</v>
      </c>
      <c r="AJ33" s="20"/>
    </row>
    <row r="34" spans="1:36" s="13" customFormat="1" hidden="1" x14ac:dyDescent="0.25">
      <c r="A34" s="11" t="s">
        <v>54</v>
      </c>
      <c r="B34" s="4" t="s">
        <v>6</v>
      </c>
      <c r="C34" s="12">
        <f t="shared" ref="C34" si="72">C36+C57+C79</f>
        <v>66673.962999999989</v>
      </c>
      <c r="D34" s="12"/>
      <c r="E34" s="12">
        <f>E36+E57+E79</f>
        <v>147387.46238891</v>
      </c>
      <c r="F34" s="12">
        <f t="shared" ref="F34:AI34" si="73">F36+F57+F79</f>
        <v>144675.60364058</v>
      </c>
      <c r="G34" s="12">
        <f t="shared" si="73"/>
        <v>2711.8587483300007</v>
      </c>
      <c r="H34" s="12">
        <f t="shared" si="73"/>
        <v>42213.502</v>
      </c>
      <c r="I34" s="12"/>
      <c r="J34" s="12">
        <f t="shared" si="73"/>
        <v>93315.901116140012</v>
      </c>
      <c r="K34" s="12">
        <f t="shared" si="73"/>
        <v>91720.534957709984</v>
      </c>
      <c r="L34" s="12">
        <f t="shared" si="73"/>
        <v>1595.36615843</v>
      </c>
      <c r="M34" s="12">
        <f t="shared" si="73"/>
        <v>28088.671000000002</v>
      </c>
      <c r="N34" s="12"/>
      <c r="O34" s="12">
        <f t="shared" si="73"/>
        <v>65010.38636936999</v>
      </c>
      <c r="P34" s="12">
        <f t="shared" si="73"/>
        <v>63841.417006470001</v>
      </c>
      <c r="Q34" s="12">
        <f t="shared" si="73"/>
        <v>1168.9693628999999</v>
      </c>
      <c r="R34" s="12">
        <f t="shared" si="73"/>
        <v>70302.172999999995</v>
      </c>
      <c r="S34" s="12">
        <f t="shared" si="73"/>
        <v>158326.28748550999</v>
      </c>
      <c r="T34" s="12">
        <f t="shared" si="73"/>
        <v>155561.95196417999</v>
      </c>
      <c r="U34" s="12">
        <f t="shared" si="73"/>
        <v>2764.3355213300001</v>
      </c>
      <c r="V34" s="12">
        <f t="shared" si="73"/>
        <v>42213.502</v>
      </c>
      <c r="W34" s="12"/>
      <c r="X34" s="12">
        <f t="shared" si="73"/>
        <v>97701.883973939999</v>
      </c>
      <c r="Y34" s="12">
        <f t="shared" si="73"/>
        <v>96031.533289410014</v>
      </c>
      <c r="Z34" s="12">
        <f t="shared" si="73"/>
        <v>1670.3506845299999</v>
      </c>
      <c r="AA34" s="12">
        <f t="shared" si="73"/>
        <v>28088.671000000002</v>
      </c>
      <c r="AB34" s="12"/>
      <c r="AC34" s="12">
        <f t="shared" si="73"/>
        <v>67610.835530550001</v>
      </c>
      <c r="AD34" s="12">
        <f t="shared" si="73"/>
        <v>66395.106787050012</v>
      </c>
      <c r="AE34" s="12">
        <f t="shared" si="73"/>
        <v>1215.7287435000003</v>
      </c>
      <c r="AF34" s="12">
        <f t="shared" si="73"/>
        <v>70302.172999999995</v>
      </c>
      <c r="AG34" s="12">
        <f t="shared" si="73"/>
        <v>165312.71950449</v>
      </c>
      <c r="AH34" s="12">
        <f t="shared" si="73"/>
        <v>162426.64007646</v>
      </c>
      <c r="AI34" s="12">
        <f t="shared" si="73"/>
        <v>2886.0794280299997</v>
      </c>
      <c r="AJ34" s="29"/>
    </row>
    <row r="35" spans="1:36" hidden="1" x14ac:dyDescent="0.25">
      <c r="A35" s="14"/>
      <c r="B35" s="15" t="s">
        <v>7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20"/>
    </row>
    <row r="36" spans="1:36" s="13" customFormat="1" hidden="1" x14ac:dyDescent="0.25">
      <c r="A36" s="11" t="s">
        <v>72</v>
      </c>
      <c r="B36" s="4" t="s">
        <v>8</v>
      </c>
      <c r="C36" s="12">
        <f t="shared" ref="C36" si="74">SUM(C37:C56)</f>
        <v>32836.459999999992</v>
      </c>
      <c r="D36" s="12"/>
      <c r="E36" s="12">
        <f>SUM(E37:E56)</f>
        <v>72587.293382200005</v>
      </c>
      <c r="F36" s="12">
        <f t="shared" ref="F36:AI36" si="75">SUM(F37:F56)</f>
        <v>72587.293382200005</v>
      </c>
      <c r="G36" s="12">
        <f t="shared" si="75"/>
        <v>0</v>
      </c>
      <c r="H36" s="12">
        <f t="shared" si="75"/>
        <v>19533.53</v>
      </c>
      <c r="I36" s="12"/>
      <c r="J36" s="12">
        <f t="shared" si="75"/>
        <v>43180.235412099995</v>
      </c>
      <c r="K36" s="12">
        <f t="shared" si="75"/>
        <v>43180.235412099995</v>
      </c>
      <c r="L36" s="12">
        <f t="shared" si="75"/>
        <v>0</v>
      </c>
      <c r="M36" s="12">
        <f t="shared" si="75"/>
        <v>13302.930000000002</v>
      </c>
      <c r="N36" s="12"/>
      <c r="O36" s="12">
        <f t="shared" si="75"/>
        <v>30789.232397100001</v>
      </c>
      <c r="P36" s="12">
        <f t="shared" si="75"/>
        <v>30789.232397100001</v>
      </c>
      <c r="Q36" s="12">
        <f t="shared" si="75"/>
        <v>0</v>
      </c>
      <c r="R36" s="12">
        <f t="shared" si="75"/>
        <v>32836.459999999992</v>
      </c>
      <c r="S36" s="12">
        <f t="shared" si="75"/>
        <v>73969.467809199996</v>
      </c>
      <c r="T36" s="12">
        <f t="shared" si="75"/>
        <v>73969.467809199996</v>
      </c>
      <c r="U36" s="12">
        <f t="shared" si="75"/>
        <v>0</v>
      </c>
      <c r="V36" s="12">
        <f t="shared" si="75"/>
        <v>19533.53</v>
      </c>
      <c r="W36" s="12"/>
      <c r="X36" s="12">
        <f t="shared" si="75"/>
        <v>45209.769179099996</v>
      </c>
      <c r="Y36" s="12">
        <f t="shared" si="75"/>
        <v>45209.769179099996</v>
      </c>
      <c r="Z36" s="12">
        <f t="shared" si="75"/>
        <v>0</v>
      </c>
      <c r="AA36" s="12">
        <f t="shared" si="75"/>
        <v>13302.930000000002</v>
      </c>
      <c r="AB36" s="12"/>
      <c r="AC36" s="12">
        <f t="shared" si="75"/>
        <v>32020.817656500003</v>
      </c>
      <c r="AD36" s="12">
        <f t="shared" si="75"/>
        <v>32020.817656500003</v>
      </c>
      <c r="AE36" s="12">
        <f t="shared" si="75"/>
        <v>0</v>
      </c>
      <c r="AF36" s="12">
        <f t="shared" si="75"/>
        <v>32836.459999999992</v>
      </c>
      <c r="AG36" s="12">
        <f t="shared" si="75"/>
        <v>77230.586835599999</v>
      </c>
      <c r="AH36" s="12">
        <f t="shared" si="75"/>
        <v>77230.586835599999</v>
      </c>
      <c r="AI36" s="12">
        <f t="shared" si="75"/>
        <v>0</v>
      </c>
      <c r="AJ36" s="29"/>
    </row>
    <row r="37" spans="1:36" ht="31.5" hidden="1" x14ac:dyDescent="0.25">
      <c r="A37" s="14" t="s">
        <v>74</v>
      </c>
      <c r="B37" s="1" t="s">
        <v>9</v>
      </c>
      <c r="C37" s="26">
        <v>2405.94</v>
      </c>
      <c r="D37" s="16">
        <v>2210.5700000000002</v>
      </c>
      <c r="E37" s="16">
        <f>C37*D37/1000</f>
        <v>5318.4987858000004</v>
      </c>
      <c r="F37" s="16">
        <f t="shared" ref="F37:F56" si="76">E37-G37</f>
        <v>5318.4987858000004</v>
      </c>
      <c r="G37" s="16"/>
      <c r="H37" s="16">
        <v>1447.39</v>
      </c>
      <c r="I37" s="16">
        <v>2210.5700000000002</v>
      </c>
      <c r="J37" s="16">
        <f>H37*I37/1000</f>
        <v>3199.5569123000005</v>
      </c>
      <c r="K37" s="16">
        <f t="shared" ref="K37:K61" si="77">J37-L37</f>
        <v>3199.5569123000005</v>
      </c>
      <c r="L37" s="16"/>
      <c r="M37" s="16">
        <v>958.55</v>
      </c>
      <c r="N37" s="16">
        <v>2314.4699999999998</v>
      </c>
      <c r="O37" s="16">
        <f>M37*N37/1000</f>
        <v>2218.5352184999997</v>
      </c>
      <c r="P37" s="16">
        <f t="shared" ref="P37:P61" si="78">O37-Q37</f>
        <v>2218.5352184999997</v>
      </c>
      <c r="Q37" s="16"/>
      <c r="R37" s="16">
        <f t="shared" ref="R37:R56" si="79">H37+M37</f>
        <v>2405.94</v>
      </c>
      <c r="S37" s="16">
        <f t="shared" ref="S37:S56" si="80">J37+O37</f>
        <v>5418.0921307999997</v>
      </c>
      <c r="T37" s="16">
        <f t="shared" ref="T37:T56" si="81">K37+P37</f>
        <v>5418.0921307999997</v>
      </c>
      <c r="U37" s="16">
        <f t="shared" ref="U37:U56" si="82">L37+Q37</f>
        <v>0</v>
      </c>
      <c r="V37" s="16">
        <v>1447.39</v>
      </c>
      <c r="W37" s="16">
        <v>2314.4699999999998</v>
      </c>
      <c r="X37" s="16">
        <f>V37*W37/1000</f>
        <v>3349.9407332999999</v>
      </c>
      <c r="Y37" s="16">
        <f t="shared" ref="Y37:Y61" si="83">X37-Z37</f>
        <v>3349.9407332999999</v>
      </c>
      <c r="Z37" s="16"/>
      <c r="AA37" s="16">
        <v>958.55</v>
      </c>
      <c r="AB37" s="16">
        <v>2407.0500000000002</v>
      </c>
      <c r="AC37" s="16">
        <f>AA37*AB37/1000</f>
        <v>2307.2777775</v>
      </c>
      <c r="AD37" s="16">
        <f>AC37-AE37</f>
        <v>2307.2777775</v>
      </c>
      <c r="AE37" s="16"/>
      <c r="AF37" s="16">
        <f t="shared" ref="AF37:AF56" si="84">V37+AA37</f>
        <v>2405.94</v>
      </c>
      <c r="AG37" s="16">
        <f t="shared" ref="AG37:AG56" si="85">X37+AC37</f>
        <v>5657.2185107999994</v>
      </c>
      <c r="AH37" s="16">
        <f t="shared" ref="AH37:AH56" si="86">Y37+AD37</f>
        <v>5657.2185107999994</v>
      </c>
      <c r="AI37" s="16">
        <f t="shared" ref="AI37:AI56" si="87">Z37+AE37</f>
        <v>0</v>
      </c>
      <c r="AJ37" s="20"/>
    </row>
    <row r="38" spans="1:36" ht="31.5" hidden="1" x14ac:dyDescent="0.25">
      <c r="A38" s="14" t="s">
        <v>73</v>
      </c>
      <c r="B38" s="1" t="s">
        <v>150</v>
      </c>
      <c r="C38" s="26">
        <v>2123.66</v>
      </c>
      <c r="D38" s="16">
        <v>2210.5700000000002</v>
      </c>
      <c r="E38" s="16">
        <f t="shared" ref="E38:E91" si="88">C38*D38/1000</f>
        <v>4694.4990861999995</v>
      </c>
      <c r="F38" s="16">
        <f t="shared" si="76"/>
        <v>4694.4990861999995</v>
      </c>
      <c r="G38" s="16"/>
      <c r="H38" s="16">
        <v>1121.78</v>
      </c>
      <c r="I38" s="16">
        <v>2210.5700000000002</v>
      </c>
      <c r="J38" s="16">
        <f t="shared" ref="J38:J61" si="89">H38*I38/1000</f>
        <v>2479.7732145999998</v>
      </c>
      <c r="K38" s="16">
        <f t="shared" si="77"/>
        <v>2479.7732145999998</v>
      </c>
      <c r="L38" s="16"/>
      <c r="M38" s="16">
        <v>1001.88</v>
      </c>
      <c r="N38" s="16">
        <v>2314.4699999999998</v>
      </c>
      <c r="O38" s="16">
        <f t="shared" ref="O38:O61" si="90">M38*N38/1000</f>
        <v>2318.8212035999995</v>
      </c>
      <c r="P38" s="16">
        <f t="shared" si="78"/>
        <v>2318.8212035999995</v>
      </c>
      <c r="Q38" s="16"/>
      <c r="R38" s="16">
        <f t="shared" si="79"/>
        <v>2123.66</v>
      </c>
      <c r="S38" s="16">
        <f t="shared" si="80"/>
        <v>4798.5944181999994</v>
      </c>
      <c r="T38" s="16">
        <f t="shared" si="81"/>
        <v>4798.5944181999994</v>
      </c>
      <c r="U38" s="16">
        <f t="shared" si="82"/>
        <v>0</v>
      </c>
      <c r="V38" s="16">
        <v>1121.78</v>
      </c>
      <c r="W38" s="16">
        <v>2314.4699999999998</v>
      </c>
      <c r="X38" s="16">
        <f t="shared" ref="X38:X61" si="91">V38*W38/1000</f>
        <v>2596.3261565999996</v>
      </c>
      <c r="Y38" s="16">
        <f t="shared" si="83"/>
        <v>2596.3261565999996</v>
      </c>
      <c r="Z38" s="16"/>
      <c r="AA38" s="16">
        <v>1001.88</v>
      </c>
      <c r="AB38" s="16">
        <v>2407.0500000000002</v>
      </c>
      <c r="AC38" s="16">
        <f t="shared" ref="AC38:AC61" si="92">AA38*AB38/1000</f>
        <v>2411.5752540000003</v>
      </c>
      <c r="AD38" s="16">
        <f t="shared" ref="AD38:AD98" si="93">AC38-AE38</f>
        <v>2411.5752540000003</v>
      </c>
      <c r="AE38" s="16"/>
      <c r="AF38" s="16">
        <f t="shared" si="84"/>
        <v>2123.66</v>
      </c>
      <c r="AG38" s="16">
        <f t="shared" si="85"/>
        <v>5007.9014105999995</v>
      </c>
      <c r="AH38" s="16">
        <f t="shared" si="86"/>
        <v>5007.9014105999995</v>
      </c>
      <c r="AI38" s="16">
        <f t="shared" si="87"/>
        <v>0</v>
      </c>
      <c r="AJ38" s="20"/>
    </row>
    <row r="39" spans="1:36" ht="31.5" hidden="1" x14ac:dyDescent="0.25">
      <c r="A39" s="14" t="s">
        <v>75</v>
      </c>
      <c r="B39" s="1" t="s">
        <v>10</v>
      </c>
      <c r="C39" s="26">
        <v>1665.9499999999998</v>
      </c>
      <c r="D39" s="16">
        <v>2210.5700000000002</v>
      </c>
      <c r="E39" s="16">
        <f t="shared" si="88"/>
        <v>3682.6990915000001</v>
      </c>
      <c r="F39" s="16">
        <f t="shared" si="76"/>
        <v>3682.6990915000001</v>
      </c>
      <c r="G39" s="16"/>
      <c r="H39" s="16">
        <v>1056.3599999999999</v>
      </c>
      <c r="I39" s="16">
        <v>2210.5700000000002</v>
      </c>
      <c r="J39" s="16">
        <f t="shared" si="89"/>
        <v>2335.1577251999997</v>
      </c>
      <c r="K39" s="16">
        <f t="shared" si="77"/>
        <v>2335.1577251999997</v>
      </c>
      <c r="L39" s="16"/>
      <c r="M39" s="16">
        <v>609.59</v>
      </c>
      <c r="N39" s="16">
        <v>2314.4699999999998</v>
      </c>
      <c r="O39" s="16">
        <f t="shared" si="90"/>
        <v>1410.8777673</v>
      </c>
      <c r="P39" s="16">
        <f t="shared" si="78"/>
        <v>1410.8777673</v>
      </c>
      <c r="Q39" s="16"/>
      <c r="R39" s="16">
        <f t="shared" si="79"/>
        <v>1665.9499999999998</v>
      </c>
      <c r="S39" s="16">
        <f t="shared" si="80"/>
        <v>3746.0354924999997</v>
      </c>
      <c r="T39" s="16">
        <f t="shared" si="81"/>
        <v>3746.0354924999997</v>
      </c>
      <c r="U39" s="16">
        <f t="shared" si="82"/>
        <v>0</v>
      </c>
      <c r="V39" s="16">
        <v>1056.3599999999999</v>
      </c>
      <c r="W39" s="16">
        <v>2314.4699999999998</v>
      </c>
      <c r="X39" s="16">
        <f t="shared" si="91"/>
        <v>2444.9135291999996</v>
      </c>
      <c r="Y39" s="16">
        <f t="shared" si="83"/>
        <v>2444.9135291999996</v>
      </c>
      <c r="Z39" s="16"/>
      <c r="AA39" s="16">
        <v>609.59</v>
      </c>
      <c r="AB39" s="16">
        <v>2407.0500000000002</v>
      </c>
      <c r="AC39" s="16">
        <f t="shared" si="92"/>
        <v>1467.3136095000002</v>
      </c>
      <c r="AD39" s="16">
        <f t="shared" si="93"/>
        <v>1467.3136095000002</v>
      </c>
      <c r="AE39" s="16"/>
      <c r="AF39" s="16">
        <f t="shared" si="84"/>
        <v>1665.9499999999998</v>
      </c>
      <c r="AG39" s="16">
        <f t="shared" si="85"/>
        <v>3912.2271387000001</v>
      </c>
      <c r="AH39" s="16">
        <f t="shared" si="86"/>
        <v>3912.2271387000001</v>
      </c>
      <c r="AI39" s="16">
        <f t="shared" si="87"/>
        <v>0</v>
      </c>
      <c r="AJ39" s="20"/>
    </row>
    <row r="40" spans="1:36" ht="31.5" hidden="1" x14ac:dyDescent="0.25">
      <c r="A40" s="14" t="s">
        <v>76</v>
      </c>
      <c r="B40" s="1" t="s">
        <v>151</v>
      </c>
      <c r="C40" s="16">
        <v>1048.3800000000001</v>
      </c>
      <c r="D40" s="16">
        <v>2210.5700000000002</v>
      </c>
      <c r="E40" s="16">
        <f t="shared" si="88"/>
        <v>2317.5173766000007</v>
      </c>
      <c r="F40" s="16">
        <f t="shared" si="76"/>
        <v>2317.5173766000007</v>
      </c>
      <c r="G40" s="16"/>
      <c r="H40" s="16">
        <v>655.63</v>
      </c>
      <c r="I40" s="16">
        <v>2210.5700000000002</v>
      </c>
      <c r="J40" s="16">
        <f t="shared" si="89"/>
        <v>1449.3160091000002</v>
      </c>
      <c r="K40" s="16">
        <f t="shared" si="77"/>
        <v>1449.3160091000002</v>
      </c>
      <c r="L40" s="16"/>
      <c r="M40" s="16">
        <v>392.75</v>
      </c>
      <c r="N40" s="16">
        <v>2314.4699999999998</v>
      </c>
      <c r="O40" s="16">
        <f t="shared" si="90"/>
        <v>909.00809249999986</v>
      </c>
      <c r="P40" s="16">
        <f t="shared" si="78"/>
        <v>909.00809249999986</v>
      </c>
      <c r="Q40" s="16"/>
      <c r="R40" s="16">
        <f t="shared" si="79"/>
        <v>1048.3800000000001</v>
      </c>
      <c r="S40" s="16">
        <f t="shared" si="80"/>
        <v>2358.3241016000002</v>
      </c>
      <c r="T40" s="16">
        <f t="shared" si="81"/>
        <v>2358.3241016000002</v>
      </c>
      <c r="U40" s="16">
        <f t="shared" si="82"/>
        <v>0</v>
      </c>
      <c r="V40" s="16">
        <v>655.63</v>
      </c>
      <c r="W40" s="16">
        <v>2314.4699999999998</v>
      </c>
      <c r="X40" s="16">
        <f t="shared" si="91"/>
        <v>1517.4359660999999</v>
      </c>
      <c r="Y40" s="16">
        <f t="shared" si="83"/>
        <v>1517.4359660999999</v>
      </c>
      <c r="Z40" s="16"/>
      <c r="AA40" s="16">
        <v>392.75</v>
      </c>
      <c r="AB40" s="16">
        <v>2407.0500000000002</v>
      </c>
      <c r="AC40" s="16">
        <f t="shared" si="92"/>
        <v>945.36888750000003</v>
      </c>
      <c r="AD40" s="16">
        <f t="shared" si="93"/>
        <v>945.36888750000003</v>
      </c>
      <c r="AE40" s="16"/>
      <c r="AF40" s="16">
        <f t="shared" si="84"/>
        <v>1048.3800000000001</v>
      </c>
      <c r="AG40" s="16">
        <f t="shared" si="85"/>
        <v>2462.8048535999997</v>
      </c>
      <c r="AH40" s="16">
        <f t="shared" si="86"/>
        <v>2462.8048535999997</v>
      </c>
      <c r="AI40" s="16">
        <f t="shared" si="87"/>
        <v>0</v>
      </c>
      <c r="AJ40" s="20"/>
    </row>
    <row r="41" spans="1:36" ht="31.5" hidden="1" x14ac:dyDescent="0.25">
      <c r="A41" s="14" t="s">
        <v>77</v>
      </c>
      <c r="B41" s="1" t="s">
        <v>11</v>
      </c>
      <c r="C41" s="26">
        <v>1340.87</v>
      </c>
      <c r="D41" s="16">
        <v>2210.5700000000002</v>
      </c>
      <c r="E41" s="16">
        <f t="shared" si="88"/>
        <v>2964.0869959000001</v>
      </c>
      <c r="F41" s="16">
        <f t="shared" si="76"/>
        <v>2964.0869959000001</v>
      </c>
      <c r="G41" s="16"/>
      <c r="H41" s="16">
        <v>841.35</v>
      </c>
      <c r="I41" s="16">
        <v>2210.5700000000002</v>
      </c>
      <c r="J41" s="16">
        <f t="shared" si="89"/>
        <v>1859.8630695000002</v>
      </c>
      <c r="K41" s="16">
        <f t="shared" si="77"/>
        <v>1859.8630695000002</v>
      </c>
      <c r="L41" s="16"/>
      <c r="M41" s="16">
        <v>499.52</v>
      </c>
      <c r="N41" s="16">
        <v>2314.4699999999998</v>
      </c>
      <c r="O41" s="16">
        <f t="shared" si="90"/>
        <v>1156.1240543999997</v>
      </c>
      <c r="P41" s="16">
        <f t="shared" si="78"/>
        <v>1156.1240543999997</v>
      </c>
      <c r="Q41" s="16"/>
      <c r="R41" s="16">
        <f t="shared" si="79"/>
        <v>1340.87</v>
      </c>
      <c r="S41" s="16">
        <f t="shared" si="80"/>
        <v>3015.9871238999999</v>
      </c>
      <c r="T41" s="16">
        <f t="shared" si="81"/>
        <v>3015.9871238999999</v>
      </c>
      <c r="U41" s="16">
        <f t="shared" si="82"/>
        <v>0</v>
      </c>
      <c r="V41" s="16">
        <v>841.35</v>
      </c>
      <c r="W41" s="16">
        <v>2314.4699999999998</v>
      </c>
      <c r="X41" s="16">
        <f t="shared" si="91"/>
        <v>1947.2793344999998</v>
      </c>
      <c r="Y41" s="16">
        <f t="shared" si="83"/>
        <v>1947.2793344999998</v>
      </c>
      <c r="Z41" s="16"/>
      <c r="AA41" s="16">
        <v>499.52</v>
      </c>
      <c r="AB41" s="16">
        <v>2407.0500000000002</v>
      </c>
      <c r="AC41" s="16">
        <f t="shared" si="92"/>
        <v>1202.3696160000002</v>
      </c>
      <c r="AD41" s="16">
        <f t="shared" si="93"/>
        <v>1202.3696160000002</v>
      </c>
      <c r="AE41" s="16"/>
      <c r="AF41" s="16">
        <f t="shared" si="84"/>
        <v>1340.87</v>
      </c>
      <c r="AG41" s="16">
        <f t="shared" si="85"/>
        <v>3149.6489505</v>
      </c>
      <c r="AH41" s="16">
        <f t="shared" si="86"/>
        <v>3149.6489505</v>
      </c>
      <c r="AI41" s="16">
        <f t="shared" si="87"/>
        <v>0</v>
      </c>
      <c r="AJ41" s="20"/>
    </row>
    <row r="42" spans="1:36" ht="31.5" hidden="1" x14ac:dyDescent="0.25">
      <c r="A42" s="14" t="s">
        <v>78</v>
      </c>
      <c r="B42" s="1" t="s">
        <v>12</v>
      </c>
      <c r="C42" s="26">
        <v>1558.58</v>
      </c>
      <c r="D42" s="16">
        <v>2210.5700000000002</v>
      </c>
      <c r="E42" s="16">
        <f t="shared" si="88"/>
        <v>3445.3501906000001</v>
      </c>
      <c r="F42" s="16">
        <f t="shared" si="76"/>
        <v>3445.3501906000001</v>
      </c>
      <c r="G42" s="16"/>
      <c r="H42" s="16">
        <v>957.94</v>
      </c>
      <c r="I42" s="16">
        <v>2210.5700000000002</v>
      </c>
      <c r="J42" s="16">
        <f t="shared" si="89"/>
        <v>2117.5934258000002</v>
      </c>
      <c r="K42" s="16">
        <f t="shared" si="77"/>
        <v>2117.5934258000002</v>
      </c>
      <c r="L42" s="16"/>
      <c r="M42" s="16">
        <v>600.64</v>
      </c>
      <c r="N42" s="16">
        <v>2314.4699999999998</v>
      </c>
      <c r="O42" s="16">
        <f t="shared" si="90"/>
        <v>1390.1632607999998</v>
      </c>
      <c r="P42" s="16">
        <f t="shared" si="78"/>
        <v>1390.1632607999998</v>
      </c>
      <c r="Q42" s="16"/>
      <c r="R42" s="16">
        <f t="shared" si="79"/>
        <v>1558.58</v>
      </c>
      <c r="S42" s="16">
        <f t="shared" si="80"/>
        <v>3507.7566865999997</v>
      </c>
      <c r="T42" s="16">
        <f t="shared" si="81"/>
        <v>3507.7566865999997</v>
      </c>
      <c r="U42" s="16">
        <f t="shared" si="82"/>
        <v>0</v>
      </c>
      <c r="V42" s="16">
        <v>957.94</v>
      </c>
      <c r="W42" s="16">
        <v>2314.4699999999998</v>
      </c>
      <c r="X42" s="16">
        <f t="shared" si="91"/>
        <v>2217.1233917999998</v>
      </c>
      <c r="Y42" s="16">
        <f t="shared" si="83"/>
        <v>2217.1233917999998</v>
      </c>
      <c r="Z42" s="16"/>
      <c r="AA42" s="16">
        <v>600.64</v>
      </c>
      <c r="AB42" s="16">
        <v>2407.0500000000002</v>
      </c>
      <c r="AC42" s="16">
        <f t="shared" si="92"/>
        <v>1445.7705120000001</v>
      </c>
      <c r="AD42" s="16">
        <f t="shared" si="93"/>
        <v>1445.7705120000001</v>
      </c>
      <c r="AE42" s="16"/>
      <c r="AF42" s="16">
        <f t="shared" si="84"/>
        <v>1558.58</v>
      </c>
      <c r="AG42" s="16">
        <f t="shared" si="85"/>
        <v>3662.8939037999999</v>
      </c>
      <c r="AH42" s="16">
        <f t="shared" si="86"/>
        <v>3662.8939037999999</v>
      </c>
      <c r="AI42" s="16">
        <f t="shared" si="87"/>
        <v>0</v>
      </c>
      <c r="AJ42" s="20"/>
    </row>
    <row r="43" spans="1:36" ht="31.5" hidden="1" x14ac:dyDescent="0.25">
      <c r="A43" s="14" t="s">
        <v>79</v>
      </c>
      <c r="B43" s="1" t="s">
        <v>13</v>
      </c>
      <c r="C43" s="26">
        <v>2033.6999999999998</v>
      </c>
      <c r="D43" s="16">
        <v>2210.5700000000002</v>
      </c>
      <c r="E43" s="16">
        <f t="shared" si="88"/>
        <v>4495.6362090000002</v>
      </c>
      <c r="F43" s="16">
        <f t="shared" si="76"/>
        <v>4495.6362090000002</v>
      </c>
      <c r="G43" s="16"/>
      <c r="H43" s="16">
        <v>1260.1199999999999</v>
      </c>
      <c r="I43" s="16">
        <v>2210.5700000000002</v>
      </c>
      <c r="J43" s="16">
        <f t="shared" si="89"/>
        <v>2785.5834684000001</v>
      </c>
      <c r="K43" s="16">
        <f t="shared" si="77"/>
        <v>2785.5834684000001</v>
      </c>
      <c r="L43" s="16"/>
      <c r="M43" s="16">
        <v>773.58</v>
      </c>
      <c r="N43" s="16">
        <v>2314.4699999999998</v>
      </c>
      <c r="O43" s="16">
        <f t="shared" si="90"/>
        <v>1790.4277026</v>
      </c>
      <c r="P43" s="16">
        <f t="shared" si="78"/>
        <v>1790.4277026</v>
      </c>
      <c r="Q43" s="16"/>
      <c r="R43" s="16">
        <f t="shared" si="79"/>
        <v>2033.6999999999998</v>
      </c>
      <c r="S43" s="16">
        <f t="shared" si="80"/>
        <v>4576.0111710000001</v>
      </c>
      <c r="T43" s="16">
        <f t="shared" si="81"/>
        <v>4576.0111710000001</v>
      </c>
      <c r="U43" s="16">
        <f t="shared" si="82"/>
        <v>0</v>
      </c>
      <c r="V43" s="16">
        <v>1260.1199999999999</v>
      </c>
      <c r="W43" s="16">
        <v>2314.4699999999998</v>
      </c>
      <c r="X43" s="16">
        <f t="shared" si="91"/>
        <v>2916.5099363999993</v>
      </c>
      <c r="Y43" s="16">
        <f t="shared" si="83"/>
        <v>2916.5099363999993</v>
      </c>
      <c r="Z43" s="16"/>
      <c r="AA43" s="16">
        <v>773.58</v>
      </c>
      <c r="AB43" s="16">
        <v>2407.0500000000002</v>
      </c>
      <c r="AC43" s="16">
        <f t="shared" si="92"/>
        <v>1862.0457390000004</v>
      </c>
      <c r="AD43" s="16">
        <f t="shared" si="93"/>
        <v>1862.0457390000004</v>
      </c>
      <c r="AE43" s="16"/>
      <c r="AF43" s="16">
        <f t="shared" si="84"/>
        <v>2033.6999999999998</v>
      </c>
      <c r="AG43" s="16">
        <f t="shared" si="85"/>
        <v>4778.5556753999999</v>
      </c>
      <c r="AH43" s="16">
        <f t="shared" si="86"/>
        <v>4778.5556753999999</v>
      </c>
      <c r="AI43" s="16">
        <f t="shared" si="87"/>
        <v>0</v>
      </c>
      <c r="AJ43" s="20"/>
    </row>
    <row r="44" spans="1:36" ht="31.5" hidden="1" x14ac:dyDescent="0.25">
      <c r="A44" s="14" t="s">
        <v>80</v>
      </c>
      <c r="B44" s="1" t="s">
        <v>14</v>
      </c>
      <c r="C44" s="26">
        <v>754.06999999999994</v>
      </c>
      <c r="D44" s="16">
        <v>2210.5700000000002</v>
      </c>
      <c r="E44" s="16">
        <f t="shared" si="88"/>
        <v>1666.9245199</v>
      </c>
      <c r="F44" s="16">
        <f t="shared" si="76"/>
        <v>1666.9245199</v>
      </c>
      <c r="G44" s="16"/>
      <c r="H44" s="16">
        <v>461.32</v>
      </c>
      <c r="I44" s="16">
        <v>2210.5700000000002</v>
      </c>
      <c r="J44" s="16">
        <f t="shared" si="89"/>
        <v>1019.7801524</v>
      </c>
      <c r="K44" s="16">
        <f t="shared" si="77"/>
        <v>1019.7801524</v>
      </c>
      <c r="L44" s="16"/>
      <c r="M44" s="16">
        <v>292.75</v>
      </c>
      <c r="N44" s="16">
        <v>2314.4699999999998</v>
      </c>
      <c r="O44" s="16">
        <f t="shared" si="90"/>
        <v>677.56109249999986</v>
      </c>
      <c r="P44" s="16">
        <f t="shared" si="78"/>
        <v>677.56109249999986</v>
      </c>
      <c r="Q44" s="16"/>
      <c r="R44" s="16">
        <f t="shared" si="79"/>
        <v>754.06999999999994</v>
      </c>
      <c r="S44" s="16">
        <f t="shared" si="80"/>
        <v>1697.3412448999998</v>
      </c>
      <c r="T44" s="16">
        <f t="shared" si="81"/>
        <v>1697.3412448999998</v>
      </c>
      <c r="U44" s="16">
        <f t="shared" si="82"/>
        <v>0</v>
      </c>
      <c r="V44" s="16">
        <v>461.32</v>
      </c>
      <c r="W44" s="16">
        <v>2314.4699999999998</v>
      </c>
      <c r="X44" s="16">
        <f t="shared" si="91"/>
        <v>1067.7113003999998</v>
      </c>
      <c r="Y44" s="16">
        <f t="shared" si="83"/>
        <v>1067.7113003999998</v>
      </c>
      <c r="Z44" s="16"/>
      <c r="AA44" s="16">
        <v>292.75</v>
      </c>
      <c r="AB44" s="16">
        <v>2407.0500000000002</v>
      </c>
      <c r="AC44" s="16">
        <f t="shared" si="92"/>
        <v>704.6638875000001</v>
      </c>
      <c r="AD44" s="16">
        <f t="shared" si="93"/>
        <v>704.6638875000001</v>
      </c>
      <c r="AE44" s="16"/>
      <c r="AF44" s="16">
        <f t="shared" si="84"/>
        <v>754.06999999999994</v>
      </c>
      <c r="AG44" s="16">
        <f t="shared" si="85"/>
        <v>1772.3751878999999</v>
      </c>
      <c r="AH44" s="16">
        <f t="shared" si="86"/>
        <v>1772.3751878999999</v>
      </c>
      <c r="AI44" s="16">
        <f t="shared" si="87"/>
        <v>0</v>
      </c>
      <c r="AJ44" s="20"/>
    </row>
    <row r="45" spans="1:36" ht="31.5" hidden="1" x14ac:dyDescent="0.25">
      <c r="A45" s="14" t="s">
        <v>81</v>
      </c>
      <c r="B45" s="1" t="s">
        <v>15</v>
      </c>
      <c r="C45" s="26">
        <v>2368.61</v>
      </c>
      <c r="D45" s="16">
        <v>2210.5700000000002</v>
      </c>
      <c r="E45" s="16">
        <f t="shared" si="88"/>
        <v>5235.9782077000009</v>
      </c>
      <c r="F45" s="16">
        <f t="shared" si="76"/>
        <v>5235.9782077000009</v>
      </c>
      <c r="G45" s="16"/>
      <c r="H45" s="16">
        <v>1471.21</v>
      </c>
      <c r="I45" s="16">
        <v>2210.5700000000002</v>
      </c>
      <c r="J45" s="16">
        <f t="shared" si="89"/>
        <v>3252.2126897000003</v>
      </c>
      <c r="K45" s="16">
        <f t="shared" si="77"/>
        <v>3252.2126897000003</v>
      </c>
      <c r="L45" s="16"/>
      <c r="M45" s="16">
        <v>897.4</v>
      </c>
      <c r="N45" s="16">
        <v>2314.4699999999998</v>
      </c>
      <c r="O45" s="16">
        <f t="shared" si="90"/>
        <v>2077.0053779999998</v>
      </c>
      <c r="P45" s="16">
        <f t="shared" si="78"/>
        <v>2077.0053779999998</v>
      </c>
      <c r="Q45" s="16"/>
      <c r="R45" s="16">
        <f t="shared" si="79"/>
        <v>2368.61</v>
      </c>
      <c r="S45" s="16">
        <f t="shared" si="80"/>
        <v>5329.2180676999997</v>
      </c>
      <c r="T45" s="16">
        <f t="shared" si="81"/>
        <v>5329.2180676999997</v>
      </c>
      <c r="U45" s="16">
        <f t="shared" si="82"/>
        <v>0</v>
      </c>
      <c r="V45" s="16">
        <v>1471.21</v>
      </c>
      <c r="W45" s="16">
        <v>2314.4699999999998</v>
      </c>
      <c r="X45" s="16">
        <f t="shared" si="91"/>
        <v>3405.0714086999997</v>
      </c>
      <c r="Y45" s="16">
        <f t="shared" si="83"/>
        <v>3405.0714086999997</v>
      </c>
      <c r="Z45" s="16"/>
      <c r="AA45" s="16">
        <v>897.4</v>
      </c>
      <c r="AB45" s="16">
        <v>2407.0500000000002</v>
      </c>
      <c r="AC45" s="16">
        <f t="shared" si="92"/>
        <v>2160.0866700000001</v>
      </c>
      <c r="AD45" s="16">
        <f t="shared" si="93"/>
        <v>2160.0866700000001</v>
      </c>
      <c r="AE45" s="16"/>
      <c r="AF45" s="16">
        <f t="shared" si="84"/>
        <v>2368.61</v>
      </c>
      <c r="AG45" s="16">
        <f t="shared" si="85"/>
        <v>5565.1580787000003</v>
      </c>
      <c r="AH45" s="16">
        <f t="shared" si="86"/>
        <v>5565.1580787000003</v>
      </c>
      <c r="AI45" s="16">
        <f t="shared" si="87"/>
        <v>0</v>
      </c>
      <c r="AJ45" s="20"/>
    </row>
    <row r="46" spans="1:36" ht="31.5" hidden="1" x14ac:dyDescent="0.25">
      <c r="A46" s="14" t="s">
        <v>82</v>
      </c>
      <c r="B46" s="1" t="s">
        <v>16</v>
      </c>
      <c r="C46" s="26">
        <v>1030.21</v>
      </c>
      <c r="D46" s="16">
        <v>2210.5700000000002</v>
      </c>
      <c r="E46" s="16">
        <f t="shared" si="88"/>
        <v>2277.3513197000002</v>
      </c>
      <c r="F46" s="16">
        <f t="shared" si="76"/>
        <v>2277.3513197000002</v>
      </c>
      <c r="G46" s="16"/>
      <c r="H46" s="16">
        <v>633.29999999999995</v>
      </c>
      <c r="I46" s="16">
        <v>2210.5700000000002</v>
      </c>
      <c r="J46" s="16">
        <f t="shared" si="89"/>
        <v>1399.9539809999999</v>
      </c>
      <c r="K46" s="16">
        <f t="shared" si="77"/>
        <v>1399.9539809999999</v>
      </c>
      <c r="L46" s="16"/>
      <c r="M46" s="16">
        <v>396.91</v>
      </c>
      <c r="N46" s="16">
        <v>2314.4699999999998</v>
      </c>
      <c r="O46" s="16">
        <f t="shared" si="90"/>
        <v>918.63628770000003</v>
      </c>
      <c r="P46" s="16">
        <f t="shared" si="78"/>
        <v>918.63628770000003</v>
      </c>
      <c r="Q46" s="16"/>
      <c r="R46" s="16">
        <f t="shared" si="79"/>
        <v>1030.21</v>
      </c>
      <c r="S46" s="16">
        <f t="shared" si="80"/>
        <v>2318.5902686999998</v>
      </c>
      <c r="T46" s="16">
        <f t="shared" si="81"/>
        <v>2318.5902686999998</v>
      </c>
      <c r="U46" s="16">
        <f t="shared" si="82"/>
        <v>0</v>
      </c>
      <c r="V46" s="16">
        <v>633.29999999999995</v>
      </c>
      <c r="W46" s="16">
        <v>2314.4699999999998</v>
      </c>
      <c r="X46" s="16">
        <f t="shared" si="91"/>
        <v>1465.7538509999997</v>
      </c>
      <c r="Y46" s="16">
        <f t="shared" si="83"/>
        <v>1465.7538509999997</v>
      </c>
      <c r="Z46" s="16"/>
      <c r="AA46" s="16">
        <v>396.91</v>
      </c>
      <c r="AB46" s="16">
        <v>2407.0500000000002</v>
      </c>
      <c r="AC46" s="16">
        <f t="shared" si="92"/>
        <v>955.38221550000014</v>
      </c>
      <c r="AD46" s="16">
        <f t="shared" si="93"/>
        <v>955.38221550000014</v>
      </c>
      <c r="AE46" s="16"/>
      <c r="AF46" s="16">
        <f t="shared" si="84"/>
        <v>1030.21</v>
      </c>
      <c r="AG46" s="16">
        <f t="shared" si="85"/>
        <v>2421.1360664999997</v>
      </c>
      <c r="AH46" s="16">
        <f t="shared" si="86"/>
        <v>2421.1360664999997</v>
      </c>
      <c r="AI46" s="16">
        <f t="shared" si="87"/>
        <v>0</v>
      </c>
      <c r="AJ46" s="20"/>
    </row>
    <row r="47" spans="1:36" ht="31.5" hidden="1" x14ac:dyDescent="0.25">
      <c r="A47" s="14" t="s">
        <v>83</v>
      </c>
      <c r="B47" s="1" t="s">
        <v>17</v>
      </c>
      <c r="C47" s="26">
        <v>753.52</v>
      </c>
      <c r="D47" s="16">
        <v>2210.5700000000002</v>
      </c>
      <c r="E47" s="16">
        <f t="shared" si="88"/>
        <v>1665.7087064</v>
      </c>
      <c r="F47" s="16">
        <f t="shared" si="76"/>
        <v>1665.7087064</v>
      </c>
      <c r="G47" s="16"/>
      <c r="H47" s="16">
        <v>515.63</v>
      </c>
      <c r="I47" s="16">
        <v>2210.5700000000002</v>
      </c>
      <c r="J47" s="16">
        <f t="shared" si="89"/>
        <v>1139.8362091000001</v>
      </c>
      <c r="K47" s="16">
        <f t="shared" si="77"/>
        <v>1139.8362091000001</v>
      </c>
      <c r="L47" s="16"/>
      <c r="M47" s="16">
        <v>237.89</v>
      </c>
      <c r="N47" s="16">
        <v>2314.4699999999998</v>
      </c>
      <c r="O47" s="16">
        <f t="shared" si="90"/>
        <v>550.58926829999984</v>
      </c>
      <c r="P47" s="16">
        <f t="shared" si="78"/>
        <v>550.58926829999984</v>
      </c>
      <c r="Q47" s="16"/>
      <c r="R47" s="16">
        <f t="shared" si="79"/>
        <v>753.52</v>
      </c>
      <c r="S47" s="16">
        <f t="shared" si="80"/>
        <v>1690.4254774000001</v>
      </c>
      <c r="T47" s="16">
        <f t="shared" si="81"/>
        <v>1690.4254774000001</v>
      </c>
      <c r="U47" s="16">
        <f t="shared" si="82"/>
        <v>0</v>
      </c>
      <c r="V47" s="16">
        <v>515.63</v>
      </c>
      <c r="W47" s="16">
        <v>2314.4699999999998</v>
      </c>
      <c r="X47" s="16">
        <f t="shared" si="91"/>
        <v>1193.4101660999997</v>
      </c>
      <c r="Y47" s="16">
        <f t="shared" si="83"/>
        <v>1193.4101660999997</v>
      </c>
      <c r="Z47" s="16"/>
      <c r="AA47" s="16">
        <v>237.89</v>
      </c>
      <c r="AB47" s="16">
        <v>2407.0500000000002</v>
      </c>
      <c r="AC47" s="16">
        <f t="shared" si="92"/>
        <v>572.61312450000003</v>
      </c>
      <c r="AD47" s="16">
        <f t="shared" si="93"/>
        <v>572.61312450000003</v>
      </c>
      <c r="AE47" s="16"/>
      <c r="AF47" s="16">
        <f t="shared" si="84"/>
        <v>753.52</v>
      </c>
      <c r="AG47" s="16">
        <f t="shared" si="85"/>
        <v>1766.0232905999997</v>
      </c>
      <c r="AH47" s="16">
        <f t="shared" si="86"/>
        <v>1766.0232905999997</v>
      </c>
      <c r="AI47" s="16">
        <f t="shared" si="87"/>
        <v>0</v>
      </c>
      <c r="AJ47" s="20"/>
    </row>
    <row r="48" spans="1:36" ht="31.5" hidden="1" x14ac:dyDescent="0.25">
      <c r="A48" s="14" t="s">
        <v>84</v>
      </c>
      <c r="B48" s="1" t="s">
        <v>18</v>
      </c>
      <c r="C48" s="26">
        <v>282.98</v>
      </c>
      <c r="D48" s="16">
        <v>2210.5700000000002</v>
      </c>
      <c r="E48" s="16">
        <f t="shared" si="88"/>
        <v>625.54709860000014</v>
      </c>
      <c r="F48" s="16">
        <f t="shared" si="76"/>
        <v>625.54709860000014</v>
      </c>
      <c r="G48" s="16"/>
      <c r="H48" s="16">
        <v>185.13</v>
      </c>
      <c r="I48" s="16">
        <v>2210.5700000000002</v>
      </c>
      <c r="J48" s="16">
        <f t="shared" si="89"/>
        <v>409.24282410000001</v>
      </c>
      <c r="K48" s="16">
        <f t="shared" si="77"/>
        <v>409.24282410000001</v>
      </c>
      <c r="L48" s="16"/>
      <c r="M48" s="16">
        <v>97.85</v>
      </c>
      <c r="N48" s="16">
        <v>2314.4699999999998</v>
      </c>
      <c r="O48" s="16">
        <f t="shared" si="90"/>
        <v>226.47088949999997</v>
      </c>
      <c r="P48" s="16">
        <f t="shared" si="78"/>
        <v>226.47088949999997</v>
      </c>
      <c r="Q48" s="16"/>
      <c r="R48" s="16">
        <f t="shared" si="79"/>
        <v>282.98</v>
      </c>
      <c r="S48" s="16">
        <f t="shared" si="80"/>
        <v>635.71371360000001</v>
      </c>
      <c r="T48" s="16">
        <f t="shared" si="81"/>
        <v>635.71371360000001</v>
      </c>
      <c r="U48" s="16">
        <f t="shared" si="82"/>
        <v>0</v>
      </c>
      <c r="V48" s="16">
        <v>185.13</v>
      </c>
      <c r="W48" s="16">
        <v>2314.4699999999998</v>
      </c>
      <c r="X48" s="16">
        <f t="shared" si="91"/>
        <v>428.47783109999995</v>
      </c>
      <c r="Y48" s="16">
        <f t="shared" si="83"/>
        <v>428.47783109999995</v>
      </c>
      <c r="Z48" s="16"/>
      <c r="AA48" s="16">
        <v>97.85</v>
      </c>
      <c r="AB48" s="16">
        <v>2407.0500000000002</v>
      </c>
      <c r="AC48" s="16">
        <f t="shared" si="92"/>
        <v>235.5298425</v>
      </c>
      <c r="AD48" s="16">
        <f t="shared" si="93"/>
        <v>235.5298425</v>
      </c>
      <c r="AE48" s="16"/>
      <c r="AF48" s="16">
        <f t="shared" si="84"/>
        <v>282.98</v>
      </c>
      <c r="AG48" s="16">
        <f t="shared" si="85"/>
        <v>664.00767359999998</v>
      </c>
      <c r="AH48" s="16">
        <f t="shared" si="86"/>
        <v>664.00767359999998</v>
      </c>
      <c r="AI48" s="16">
        <f t="shared" si="87"/>
        <v>0</v>
      </c>
      <c r="AJ48" s="20"/>
    </row>
    <row r="49" spans="1:36" ht="31.5" hidden="1" x14ac:dyDescent="0.25">
      <c r="A49" s="14" t="s">
        <v>85</v>
      </c>
      <c r="B49" s="1" t="s">
        <v>19</v>
      </c>
      <c r="C49" s="26">
        <v>1242.1399999999999</v>
      </c>
      <c r="D49" s="16">
        <v>2210.5700000000002</v>
      </c>
      <c r="E49" s="16">
        <f t="shared" si="88"/>
        <v>2745.8374197999997</v>
      </c>
      <c r="F49" s="16">
        <f t="shared" si="76"/>
        <v>2745.8374197999997</v>
      </c>
      <c r="G49" s="16"/>
      <c r="H49" s="16">
        <v>785.91</v>
      </c>
      <c r="I49" s="16">
        <v>2210.5700000000002</v>
      </c>
      <c r="J49" s="16">
        <f t="shared" si="89"/>
        <v>1737.3090686999999</v>
      </c>
      <c r="K49" s="16">
        <f t="shared" si="77"/>
        <v>1737.3090686999999</v>
      </c>
      <c r="L49" s="16"/>
      <c r="M49" s="16">
        <v>456.23</v>
      </c>
      <c r="N49" s="16">
        <v>2314.4699999999998</v>
      </c>
      <c r="O49" s="16">
        <f t="shared" si="90"/>
        <v>1055.9306480999999</v>
      </c>
      <c r="P49" s="16">
        <f t="shared" si="78"/>
        <v>1055.9306480999999</v>
      </c>
      <c r="Q49" s="16"/>
      <c r="R49" s="16">
        <f t="shared" si="79"/>
        <v>1242.1399999999999</v>
      </c>
      <c r="S49" s="16">
        <f t="shared" si="80"/>
        <v>2793.2397167999998</v>
      </c>
      <c r="T49" s="16">
        <f t="shared" si="81"/>
        <v>2793.2397167999998</v>
      </c>
      <c r="U49" s="16">
        <f t="shared" si="82"/>
        <v>0</v>
      </c>
      <c r="V49" s="16">
        <v>785.91</v>
      </c>
      <c r="W49" s="16">
        <v>2314.4699999999998</v>
      </c>
      <c r="X49" s="16">
        <f t="shared" si="91"/>
        <v>1818.9651176999998</v>
      </c>
      <c r="Y49" s="16">
        <f t="shared" si="83"/>
        <v>1818.9651176999998</v>
      </c>
      <c r="Z49" s="16"/>
      <c r="AA49" s="16">
        <v>456.23</v>
      </c>
      <c r="AB49" s="16">
        <v>2407.0500000000002</v>
      </c>
      <c r="AC49" s="16">
        <f t="shared" si="92"/>
        <v>1098.1684215000002</v>
      </c>
      <c r="AD49" s="16">
        <f t="shared" si="93"/>
        <v>1098.1684215000002</v>
      </c>
      <c r="AE49" s="16"/>
      <c r="AF49" s="16">
        <f t="shared" si="84"/>
        <v>1242.1399999999999</v>
      </c>
      <c r="AG49" s="16">
        <f t="shared" si="85"/>
        <v>2917.1335392000001</v>
      </c>
      <c r="AH49" s="16">
        <f t="shared" si="86"/>
        <v>2917.1335392000001</v>
      </c>
      <c r="AI49" s="16">
        <f t="shared" si="87"/>
        <v>0</v>
      </c>
      <c r="AJ49" s="20"/>
    </row>
    <row r="50" spans="1:36" ht="31.5" hidden="1" x14ac:dyDescent="0.25">
      <c r="A50" s="14" t="s">
        <v>86</v>
      </c>
      <c r="B50" s="1" t="s">
        <v>20</v>
      </c>
      <c r="C50" s="26">
        <v>1056.3200000000002</v>
      </c>
      <c r="D50" s="16">
        <v>2210.5700000000002</v>
      </c>
      <c r="E50" s="16">
        <f t="shared" si="88"/>
        <v>2335.0693024000002</v>
      </c>
      <c r="F50" s="16">
        <f t="shared" si="76"/>
        <v>2335.0693024000002</v>
      </c>
      <c r="G50" s="16"/>
      <c r="H50" s="16">
        <v>643.33000000000004</v>
      </c>
      <c r="I50" s="16">
        <v>2210.5700000000002</v>
      </c>
      <c r="J50" s="16">
        <f t="shared" si="89"/>
        <v>1422.1259981000003</v>
      </c>
      <c r="K50" s="16">
        <f t="shared" si="77"/>
        <v>1422.1259981000003</v>
      </c>
      <c r="L50" s="16"/>
      <c r="M50" s="16">
        <v>412.99</v>
      </c>
      <c r="N50" s="16">
        <v>2314.4699999999998</v>
      </c>
      <c r="O50" s="16">
        <f t="shared" si="90"/>
        <v>955.85296529999994</v>
      </c>
      <c r="P50" s="16">
        <f t="shared" si="78"/>
        <v>955.85296529999994</v>
      </c>
      <c r="Q50" s="16"/>
      <c r="R50" s="16">
        <f t="shared" si="79"/>
        <v>1056.3200000000002</v>
      </c>
      <c r="S50" s="16">
        <f t="shared" si="80"/>
        <v>2377.9789634000003</v>
      </c>
      <c r="T50" s="16">
        <f t="shared" si="81"/>
        <v>2377.9789634000003</v>
      </c>
      <c r="U50" s="16">
        <f t="shared" si="82"/>
        <v>0</v>
      </c>
      <c r="V50" s="16">
        <v>643.33000000000004</v>
      </c>
      <c r="W50" s="16">
        <v>2314.4699999999998</v>
      </c>
      <c r="X50" s="16">
        <f t="shared" si="91"/>
        <v>1488.9679850999999</v>
      </c>
      <c r="Y50" s="16">
        <f t="shared" si="83"/>
        <v>1488.9679850999999</v>
      </c>
      <c r="Z50" s="16"/>
      <c r="AA50" s="16">
        <v>412.99</v>
      </c>
      <c r="AB50" s="16">
        <v>2407.0500000000002</v>
      </c>
      <c r="AC50" s="16">
        <f t="shared" si="92"/>
        <v>994.08757950000006</v>
      </c>
      <c r="AD50" s="16">
        <f t="shared" si="93"/>
        <v>994.08757950000006</v>
      </c>
      <c r="AE50" s="16"/>
      <c r="AF50" s="16">
        <f t="shared" si="84"/>
        <v>1056.3200000000002</v>
      </c>
      <c r="AG50" s="16">
        <f t="shared" si="85"/>
        <v>2483.0555645999998</v>
      </c>
      <c r="AH50" s="16">
        <f t="shared" si="86"/>
        <v>2483.0555645999998</v>
      </c>
      <c r="AI50" s="16">
        <f t="shared" si="87"/>
        <v>0</v>
      </c>
      <c r="AJ50" s="20"/>
    </row>
    <row r="51" spans="1:36" ht="31.5" hidden="1" x14ac:dyDescent="0.25">
      <c r="A51" s="14" t="s">
        <v>87</v>
      </c>
      <c r="B51" s="1" t="s">
        <v>21</v>
      </c>
      <c r="C51" s="26">
        <v>1895.98</v>
      </c>
      <c r="D51" s="16">
        <v>2210.5700000000002</v>
      </c>
      <c r="E51" s="16">
        <f t="shared" si="88"/>
        <v>4191.1965086</v>
      </c>
      <c r="F51" s="16">
        <f t="shared" si="76"/>
        <v>4191.1965086</v>
      </c>
      <c r="G51" s="16"/>
      <c r="H51" s="16">
        <v>1130.99</v>
      </c>
      <c r="I51" s="16">
        <v>2210.5700000000002</v>
      </c>
      <c r="J51" s="16">
        <f t="shared" ref="J51" si="94">H51*I51/1000</f>
        <v>2500.1325643</v>
      </c>
      <c r="K51" s="16">
        <f t="shared" ref="K51" si="95">J51-L51</f>
        <v>2500.1325643</v>
      </c>
      <c r="L51" s="16"/>
      <c r="M51" s="16">
        <v>764.99</v>
      </c>
      <c r="N51" s="16">
        <v>2314.4699999999998</v>
      </c>
      <c r="O51" s="16">
        <f t="shared" ref="O51" si="96">M51*N51/1000</f>
        <v>1770.5464053000001</v>
      </c>
      <c r="P51" s="16">
        <f t="shared" ref="P51" si="97">O51-Q51</f>
        <v>1770.5464053000001</v>
      </c>
      <c r="Q51" s="16"/>
      <c r="R51" s="16">
        <f t="shared" si="79"/>
        <v>1895.98</v>
      </c>
      <c r="S51" s="16">
        <f t="shared" si="80"/>
        <v>4270.6789695999996</v>
      </c>
      <c r="T51" s="16">
        <f t="shared" si="81"/>
        <v>4270.6789695999996</v>
      </c>
      <c r="U51" s="16">
        <f t="shared" si="82"/>
        <v>0</v>
      </c>
      <c r="V51" s="16">
        <v>1130.99</v>
      </c>
      <c r="W51" s="16">
        <v>2314.4699999999998</v>
      </c>
      <c r="X51" s="16">
        <f t="shared" ref="X51" si="98">V51*W51/1000</f>
        <v>2617.6424252999996</v>
      </c>
      <c r="Y51" s="16">
        <f t="shared" ref="Y51" si="99">X51-Z51</f>
        <v>2617.6424252999996</v>
      </c>
      <c r="Z51" s="16"/>
      <c r="AA51" s="16">
        <v>764.99</v>
      </c>
      <c r="AB51" s="16">
        <v>2407.0500000000002</v>
      </c>
      <c r="AC51" s="16">
        <f t="shared" ref="AC51" si="100">AA51*AB51/1000</f>
        <v>1841.3691795</v>
      </c>
      <c r="AD51" s="16">
        <f t="shared" ref="AD51" si="101">AC51-AE51</f>
        <v>1841.3691795</v>
      </c>
      <c r="AE51" s="16"/>
      <c r="AF51" s="16">
        <f t="shared" si="84"/>
        <v>1895.98</v>
      </c>
      <c r="AG51" s="16">
        <f t="shared" si="85"/>
        <v>4459.0116048</v>
      </c>
      <c r="AH51" s="16">
        <f t="shared" si="86"/>
        <v>4459.0116048</v>
      </c>
      <c r="AI51" s="16">
        <f t="shared" si="87"/>
        <v>0</v>
      </c>
      <c r="AJ51" s="20"/>
    </row>
    <row r="52" spans="1:36" ht="31.5" hidden="1" x14ac:dyDescent="0.25">
      <c r="A52" s="14" t="s">
        <v>88</v>
      </c>
      <c r="B52" s="1" t="s">
        <v>22</v>
      </c>
      <c r="C52" s="26">
        <v>1636.53</v>
      </c>
      <c r="D52" s="16">
        <v>2210.5700000000002</v>
      </c>
      <c r="E52" s="16">
        <f t="shared" si="88"/>
        <v>3617.6641221000004</v>
      </c>
      <c r="F52" s="16">
        <f t="shared" si="76"/>
        <v>3617.6641221000004</v>
      </c>
      <c r="G52" s="16"/>
      <c r="H52" s="16">
        <v>941.75</v>
      </c>
      <c r="I52" s="16">
        <v>2210.5700000000002</v>
      </c>
      <c r="J52" s="16">
        <f t="shared" si="89"/>
        <v>2081.8042975000003</v>
      </c>
      <c r="K52" s="16">
        <f t="shared" si="77"/>
        <v>2081.8042975000003</v>
      </c>
      <c r="L52" s="16"/>
      <c r="M52" s="16">
        <v>694.78</v>
      </c>
      <c r="N52" s="16">
        <v>2314.4699999999998</v>
      </c>
      <c r="O52" s="16">
        <f t="shared" si="90"/>
        <v>1608.0474665999998</v>
      </c>
      <c r="P52" s="16">
        <f t="shared" si="78"/>
        <v>1608.0474665999998</v>
      </c>
      <c r="Q52" s="16"/>
      <c r="R52" s="16">
        <f t="shared" si="79"/>
        <v>1636.53</v>
      </c>
      <c r="S52" s="16">
        <f t="shared" si="80"/>
        <v>3689.8517640999999</v>
      </c>
      <c r="T52" s="16">
        <f t="shared" si="81"/>
        <v>3689.8517640999999</v>
      </c>
      <c r="U52" s="16">
        <f t="shared" si="82"/>
        <v>0</v>
      </c>
      <c r="V52" s="16">
        <v>941.75</v>
      </c>
      <c r="W52" s="16">
        <v>2314.4699999999998</v>
      </c>
      <c r="X52" s="16">
        <f t="shared" si="91"/>
        <v>2179.6521224999997</v>
      </c>
      <c r="Y52" s="16">
        <f t="shared" si="83"/>
        <v>2179.6521224999997</v>
      </c>
      <c r="Z52" s="16"/>
      <c r="AA52" s="16">
        <v>694.78</v>
      </c>
      <c r="AB52" s="16">
        <v>2407.0500000000002</v>
      </c>
      <c r="AC52" s="16">
        <f t="shared" si="92"/>
        <v>1672.370199</v>
      </c>
      <c r="AD52" s="16">
        <f t="shared" si="93"/>
        <v>1672.370199</v>
      </c>
      <c r="AE52" s="16"/>
      <c r="AF52" s="16">
        <f t="shared" si="84"/>
        <v>1636.53</v>
      </c>
      <c r="AG52" s="16">
        <f t="shared" si="85"/>
        <v>3852.0223214999996</v>
      </c>
      <c r="AH52" s="16">
        <f t="shared" si="86"/>
        <v>3852.0223214999996</v>
      </c>
      <c r="AI52" s="16">
        <f t="shared" si="87"/>
        <v>0</v>
      </c>
      <c r="AJ52" s="20"/>
    </row>
    <row r="53" spans="1:36" ht="31.5" hidden="1" x14ac:dyDescent="0.25">
      <c r="A53" s="14" t="s">
        <v>89</v>
      </c>
      <c r="B53" s="1" t="s">
        <v>142</v>
      </c>
      <c r="C53" s="26">
        <v>3810.65</v>
      </c>
      <c r="D53" s="16">
        <v>2210.5700000000002</v>
      </c>
      <c r="E53" s="16">
        <f t="shared" si="88"/>
        <v>8423.7085705000009</v>
      </c>
      <c r="F53" s="16">
        <f t="shared" si="76"/>
        <v>8423.7085705000009</v>
      </c>
      <c r="G53" s="16"/>
      <c r="H53" s="16">
        <v>2346.69</v>
      </c>
      <c r="I53" s="16">
        <v>2210.5700000000002</v>
      </c>
      <c r="J53" s="16">
        <f t="shared" si="89"/>
        <v>5187.5225133000004</v>
      </c>
      <c r="K53" s="16">
        <f t="shared" si="77"/>
        <v>5187.5225133000004</v>
      </c>
      <c r="L53" s="16"/>
      <c r="M53" s="16">
        <v>1463.96</v>
      </c>
      <c r="N53" s="16">
        <v>2314.4699999999998</v>
      </c>
      <c r="O53" s="16">
        <f t="shared" si="90"/>
        <v>3388.2915011999999</v>
      </c>
      <c r="P53" s="16">
        <f t="shared" si="78"/>
        <v>3388.2915011999999</v>
      </c>
      <c r="Q53" s="16"/>
      <c r="R53" s="16">
        <f t="shared" si="79"/>
        <v>3810.65</v>
      </c>
      <c r="S53" s="16">
        <f t="shared" si="80"/>
        <v>8575.8140144999998</v>
      </c>
      <c r="T53" s="16">
        <f t="shared" si="81"/>
        <v>8575.8140144999998</v>
      </c>
      <c r="U53" s="16">
        <f t="shared" si="82"/>
        <v>0</v>
      </c>
      <c r="V53" s="16">
        <v>2346.69</v>
      </c>
      <c r="W53" s="16">
        <v>2314.4699999999998</v>
      </c>
      <c r="X53" s="16">
        <f t="shared" si="91"/>
        <v>5431.3436043000002</v>
      </c>
      <c r="Y53" s="16">
        <f t="shared" si="83"/>
        <v>5431.3436043000002</v>
      </c>
      <c r="Z53" s="16"/>
      <c r="AA53" s="16">
        <v>1463.96</v>
      </c>
      <c r="AB53" s="16">
        <v>2407.0500000000002</v>
      </c>
      <c r="AC53" s="16">
        <f t="shared" si="92"/>
        <v>3523.8249180000007</v>
      </c>
      <c r="AD53" s="16">
        <f t="shared" si="93"/>
        <v>3523.8249180000007</v>
      </c>
      <c r="AE53" s="16"/>
      <c r="AF53" s="16">
        <f t="shared" si="84"/>
        <v>3810.65</v>
      </c>
      <c r="AG53" s="16">
        <f t="shared" si="85"/>
        <v>8955.1685223000004</v>
      </c>
      <c r="AH53" s="16">
        <f t="shared" si="86"/>
        <v>8955.1685223000004</v>
      </c>
      <c r="AI53" s="16">
        <f t="shared" si="87"/>
        <v>0</v>
      </c>
      <c r="AJ53" s="20"/>
    </row>
    <row r="54" spans="1:36" ht="31.5" hidden="1" x14ac:dyDescent="0.25">
      <c r="A54" s="14" t="s">
        <v>90</v>
      </c>
      <c r="B54" s="1" t="s">
        <v>131</v>
      </c>
      <c r="C54" s="26">
        <v>1053.25</v>
      </c>
      <c r="D54" s="16">
        <v>2210.5700000000002</v>
      </c>
      <c r="E54" s="16">
        <f t="shared" si="88"/>
        <v>2328.2828525</v>
      </c>
      <c r="F54" s="16">
        <f t="shared" si="76"/>
        <v>2328.2828525</v>
      </c>
      <c r="G54" s="16"/>
      <c r="H54" s="16">
        <v>687.52</v>
      </c>
      <c r="I54" s="16">
        <v>2210.5700000000002</v>
      </c>
      <c r="J54" s="16">
        <f t="shared" si="89"/>
        <v>1519.8110864000002</v>
      </c>
      <c r="K54" s="16">
        <f t="shared" si="77"/>
        <v>1519.8110864000002</v>
      </c>
      <c r="L54" s="16"/>
      <c r="M54" s="16">
        <v>365.73</v>
      </c>
      <c r="N54" s="16">
        <v>2314.4699999999998</v>
      </c>
      <c r="O54" s="16">
        <f t="shared" si="90"/>
        <v>846.47111309999991</v>
      </c>
      <c r="P54" s="16">
        <f t="shared" si="78"/>
        <v>846.47111309999991</v>
      </c>
      <c r="Q54" s="16"/>
      <c r="R54" s="16">
        <f t="shared" si="79"/>
        <v>1053.25</v>
      </c>
      <c r="S54" s="16">
        <f t="shared" si="80"/>
        <v>2366.2821995000004</v>
      </c>
      <c r="T54" s="16">
        <f t="shared" si="81"/>
        <v>2366.2821995000004</v>
      </c>
      <c r="U54" s="16">
        <f t="shared" si="82"/>
        <v>0</v>
      </c>
      <c r="V54" s="16">
        <v>687.52</v>
      </c>
      <c r="W54" s="16">
        <v>2314.4699999999998</v>
      </c>
      <c r="X54" s="16">
        <f t="shared" si="91"/>
        <v>1591.2444143999999</v>
      </c>
      <c r="Y54" s="16">
        <f t="shared" si="83"/>
        <v>1591.2444143999999</v>
      </c>
      <c r="Z54" s="16"/>
      <c r="AA54" s="16">
        <v>365.73</v>
      </c>
      <c r="AB54" s="16">
        <v>2407.0500000000002</v>
      </c>
      <c r="AC54" s="16">
        <f t="shared" si="92"/>
        <v>880.33039650000012</v>
      </c>
      <c r="AD54" s="16">
        <f t="shared" si="93"/>
        <v>880.33039650000012</v>
      </c>
      <c r="AE54" s="16"/>
      <c r="AF54" s="16">
        <f t="shared" si="84"/>
        <v>1053.25</v>
      </c>
      <c r="AG54" s="16">
        <f t="shared" si="85"/>
        <v>2471.5748109000001</v>
      </c>
      <c r="AH54" s="16">
        <f t="shared" si="86"/>
        <v>2471.5748109000001</v>
      </c>
      <c r="AI54" s="16">
        <f t="shared" si="87"/>
        <v>0</v>
      </c>
      <c r="AJ54" s="20"/>
    </row>
    <row r="55" spans="1:36" ht="31.5" hidden="1" x14ac:dyDescent="0.25">
      <c r="A55" s="14" t="s">
        <v>91</v>
      </c>
      <c r="B55" s="1" t="s">
        <v>132</v>
      </c>
      <c r="C55" s="26">
        <v>393.78</v>
      </c>
      <c r="D55" s="16">
        <v>2210.5700000000002</v>
      </c>
      <c r="E55" s="16">
        <f t="shared" si="88"/>
        <v>870.47825460000001</v>
      </c>
      <c r="F55" s="16">
        <f t="shared" si="76"/>
        <v>870.47825460000001</v>
      </c>
      <c r="G55" s="16"/>
      <c r="H55" s="16">
        <v>199.51</v>
      </c>
      <c r="I55" s="16">
        <v>2210.5700000000002</v>
      </c>
      <c r="J55" s="16">
        <f t="shared" si="89"/>
        <v>441.03082070000005</v>
      </c>
      <c r="K55" s="16">
        <f t="shared" si="77"/>
        <v>441.03082070000005</v>
      </c>
      <c r="L55" s="16"/>
      <c r="M55" s="16">
        <v>194.27</v>
      </c>
      <c r="N55" s="16">
        <v>2314.4699999999998</v>
      </c>
      <c r="O55" s="16">
        <f t="shared" si="90"/>
        <v>449.63208689999999</v>
      </c>
      <c r="P55" s="16">
        <f t="shared" si="78"/>
        <v>449.63208689999999</v>
      </c>
      <c r="Q55" s="16"/>
      <c r="R55" s="16">
        <f t="shared" si="79"/>
        <v>393.78</v>
      </c>
      <c r="S55" s="16">
        <f t="shared" si="80"/>
        <v>890.66290760000004</v>
      </c>
      <c r="T55" s="16">
        <f t="shared" si="81"/>
        <v>890.66290760000004</v>
      </c>
      <c r="U55" s="16">
        <f t="shared" si="82"/>
        <v>0</v>
      </c>
      <c r="V55" s="16">
        <v>199.51</v>
      </c>
      <c r="W55" s="16">
        <v>2314.4699999999998</v>
      </c>
      <c r="X55" s="16">
        <f t="shared" si="91"/>
        <v>461.75990969999998</v>
      </c>
      <c r="Y55" s="16">
        <f t="shared" si="83"/>
        <v>461.75990969999998</v>
      </c>
      <c r="Z55" s="16"/>
      <c r="AA55" s="16">
        <v>194.27</v>
      </c>
      <c r="AB55" s="16">
        <v>2407.0500000000002</v>
      </c>
      <c r="AC55" s="16">
        <f t="shared" si="92"/>
        <v>467.61760350000009</v>
      </c>
      <c r="AD55" s="16">
        <f t="shared" si="93"/>
        <v>467.61760350000009</v>
      </c>
      <c r="AE55" s="16"/>
      <c r="AF55" s="16">
        <f t="shared" si="84"/>
        <v>393.78</v>
      </c>
      <c r="AG55" s="16">
        <f t="shared" si="85"/>
        <v>929.37751320000007</v>
      </c>
      <c r="AH55" s="16">
        <f t="shared" si="86"/>
        <v>929.37751320000007</v>
      </c>
      <c r="AI55" s="16">
        <f t="shared" si="87"/>
        <v>0</v>
      </c>
      <c r="AJ55" s="20"/>
    </row>
    <row r="56" spans="1:36" ht="31.5" hidden="1" x14ac:dyDescent="0.25">
      <c r="A56" s="14" t="s">
        <v>92</v>
      </c>
      <c r="B56" s="2" t="s">
        <v>47</v>
      </c>
      <c r="C56" s="26">
        <v>4381.34</v>
      </c>
      <c r="D56" s="16">
        <v>2210.5700000000002</v>
      </c>
      <c r="E56" s="16">
        <f t="shared" si="88"/>
        <v>9685.2587638000005</v>
      </c>
      <c r="F56" s="16">
        <f t="shared" si="76"/>
        <v>9685.2587638000005</v>
      </c>
      <c r="G56" s="16"/>
      <c r="H56" s="16">
        <v>2190.67</v>
      </c>
      <c r="I56" s="16">
        <v>2210.5700000000002</v>
      </c>
      <c r="J56" s="16">
        <f t="shared" si="89"/>
        <v>4842.6293819000002</v>
      </c>
      <c r="K56" s="16">
        <f t="shared" si="77"/>
        <v>4842.6293819000002</v>
      </c>
      <c r="L56" s="16"/>
      <c r="M56" s="16">
        <v>2190.67</v>
      </c>
      <c r="N56" s="16">
        <v>2314.4699999999998</v>
      </c>
      <c r="O56" s="16">
        <f t="shared" si="90"/>
        <v>5070.2399948999991</v>
      </c>
      <c r="P56" s="16">
        <f t="shared" si="78"/>
        <v>5070.2399948999991</v>
      </c>
      <c r="Q56" s="16"/>
      <c r="R56" s="16">
        <f t="shared" si="79"/>
        <v>4381.34</v>
      </c>
      <c r="S56" s="16">
        <f t="shared" si="80"/>
        <v>9912.8693767999994</v>
      </c>
      <c r="T56" s="16">
        <f t="shared" si="81"/>
        <v>9912.8693767999994</v>
      </c>
      <c r="U56" s="16">
        <f t="shared" si="82"/>
        <v>0</v>
      </c>
      <c r="V56" s="16">
        <v>2190.67</v>
      </c>
      <c r="W56" s="16">
        <v>2314.4699999999998</v>
      </c>
      <c r="X56" s="16">
        <f t="shared" si="91"/>
        <v>5070.2399948999991</v>
      </c>
      <c r="Y56" s="16">
        <f t="shared" si="83"/>
        <v>5070.2399948999991</v>
      </c>
      <c r="Z56" s="16"/>
      <c r="AA56" s="16">
        <v>2190.67</v>
      </c>
      <c r="AB56" s="16">
        <v>2407.0500000000002</v>
      </c>
      <c r="AC56" s="16">
        <f t="shared" si="92"/>
        <v>5273.0522235000008</v>
      </c>
      <c r="AD56" s="16">
        <f t="shared" si="93"/>
        <v>5273.0522235000008</v>
      </c>
      <c r="AE56" s="16"/>
      <c r="AF56" s="16">
        <f t="shared" si="84"/>
        <v>4381.34</v>
      </c>
      <c r="AG56" s="16">
        <f t="shared" si="85"/>
        <v>10343.2922184</v>
      </c>
      <c r="AH56" s="16">
        <f t="shared" si="86"/>
        <v>10343.2922184</v>
      </c>
      <c r="AI56" s="16">
        <f t="shared" si="87"/>
        <v>0</v>
      </c>
      <c r="AJ56" s="20"/>
    </row>
    <row r="57" spans="1:36" s="13" customFormat="1" hidden="1" x14ac:dyDescent="0.25">
      <c r="A57" s="11" t="s">
        <v>93</v>
      </c>
      <c r="B57" s="4" t="s">
        <v>23</v>
      </c>
      <c r="C57" s="12">
        <f t="shared" ref="C57:AI57" si="102">SUM(C58:C78)</f>
        <v>28968.642</v>
      </c>
      <c r="D57" s="12"/>
      <c r="E57" s="12">
        <f t="shared" si="102"/>
        <v>64037.210945940002</v>
      </c>
      <c r="F57" s="12">
        <f t="shared" si="102"/>
        <v>63762.66920479</v>
      </c>
      <c r="G57" s="12">
        <f t="shared" si="102"/>
        <v>274.54174115000006</v>
      </c>
      <c r="H57" s="12">
        <f t="shared" si="102"/>
        <v>19886.231</v>
      </c>
      <c r="I57" s="12"/>
      <c r="J57" s="12">
        <f t="shared" si="102"/>
        <v>43959.905661670004</v>
      </c>
      <c r="K57" s="12">
        <f t="shared" si="102"/>
        <v>43792.07255556</v>
      </c>
      <c r="L57" s="12">
        <f t="shared" si="102"/>
        <v>167.83310611000002</v>
      </c>
      <c r="M57" s="12">
        <f t="shared" si="102"/>
        <v>12710.621000000001</v>
      </c>
      <c r="N57" s="12"/>
      <c r="O57" s="12">
        <f t="shared" si="102"/>
        <v>29418.350985869991</v>
      </c>
      <c r="P57" s="12">
        <f t="shared" si="102"/>
        <v>29306.626890029998</v>
      </c>
      <c r="Q57" s="12">
        <f t="shared" si="102"/>
        <v>111.72409583999999</v>
      </c>
      <c r="R57" s="12">
        <f t="shared" si="102"/>
        <v>32596.851999999999</v>
      </c>
      <c r="S57" s="12">
        <f t="shared" si="102"/>
        <v>73378.256647539994</v>
      </c>
      <c r="T57" s="12">
        <f t="shared" si="102"/>
        <v>73098.699445589999</v>
      </c>
      <c r="U57" s="12">
        <f t="shared" si="102"/>
        <v>279.55720194999998</v>
      </c>
      <c r="V57" s="12">
        <f t="shared" si="102"/>
        <v>19886.231</v>
      </c>
      <c r="W57" s="12"/>
      <c r="X57" s="12">
        <f t="shared" si="102"/>
        <v>46026.085062569997</v>
      </c>
      <c r="Y57" s="12">
        <f t="shared" si="102"/>
        <v>45850.363556760007</v>
      </c>
      <c r="Z57" s="12">
        <f t="shared" si="102"/>
        <v>175.72150581</v>
      </c>
      <c r="AA57" s="12">
        <f t="shared" si="102"/>
        <v>12710.621000000001</v>
      </c>
      <c r="AB57" s="12"/>
      <c r="AC57" s="12">
        <f t="shared" si="102"/>
        <v>30595.100278050002</v>
      </c>
      <c r="AD57" s="12">
        <f t="shared" si="102"/>
        <v>30478.907160450002</v>
      </c>
      <c r="AE57" s="12">
        <f t="shared" si="102"/>
        <v>116.19311759999999</v>
      </c>
      <c r="AF57" s="12">
        <f t="shared" si="102"/>
        <v>32596.851999999999</v>
      </c>
      <c r="AG57" s="12">
        <f t="shared" si="102"/>
        <v>76621.185340619995</v>
      </c>
      <c r="AH57" s="12">
        <f t="shared" si="102"/>
        <v>76329.270717209991</v>
      </c>
      <c r="AI57" s="12">
        <f t="shared" si="102"/>
        <v>291.91462340999999</v>
      </c>
      <c r="AJ57" s="29"/>
    </row>
    <row r="58" spans="1:36" ht="31.5" hidden="1" x14ac:dyDescent="0.25">
      <c r="A58" s="14" t="s">
        <v>94</v>
      </c>
      <c r="B58" s="2" t="s">
        <v>30</v>
      </c>
      <c r="C58" s="26">
        <v>2153.5299999999997</v>
      </c>
      <c r="D58" s="16">
        <v>2210.5700000000002</v>
      </c>
      <c r="E58" s="16">
        <f>C58*D58/1000</f>
        <v>4760.5288120999994</v>
      </c>
      <c r="F58" s="16">
        <f t="shared" ref="F58:F77" si="103">E58-G58</f>
        <v>4760.5288120999994</v>
      </c>
      <c r="G58" s="17"/>
      <c r="H58" s="16">
        <v>1276.6199999999999</v>
      </c>
      <c r="I58" s="16">
        <v>2210.5700000000002</v>
      </c>
      <c r="J58" s="16">
        <f t="shared" si="89"/>
        <v>2822.0578734000001</v>
      </c>
      <c r="K58" s="16">
        <f t="shared" si="77"/>
        <v>2822.0578734000001</v>
      </c>
      <c r="L58" s="16"/>
      <c r="M58" s="16">
        <v>876.91</v>
      </c>
      <c r="N58" s="16">
        <v>2314.4699999999998</v>
      </c>
      <c r="O58" s="16">
        <f t="shared" si="90"/>
        <v>2029.5818876999999</v>
      </c>
      <c r="P58" s="16">
        <f t="shared" si="78"/>
        <v>2029.5818876999999</v>
      </c>
      <c r="Q58" s="16"/>
      <c r="R58" s="16">
        <f t="shared" ref="R58:R78" si="104">H58+M58</f>
        <v>2153.5299999999997</v>
      </c>
      <c r="S58" s="16">
        <f t="shared" ref="S58:S78" si="105">J58+O58</f>
        <v>4851.6397611000002</v>
      </c>
      <c r="T58" s="16">
        <f t="shared" ref="T58:T78" si="106">K58+P58</f>
        <v>4851.6397611000002</v>
      </c>
      <c r="U58" s="16">
        <f t="shared" ref="U58:U78" si="107">L58+Q58</f>
        <v>0</v>
      </c>
      <c r="V58" s="16">
        <v>1276.6199999999999</v>
      </c>
      <c r="W58" s="16">
        <v>2314.4699999999998</v>
      </c>
      <c r="X58" s="16">
        <f t="shared" si="91"/>
        <v>2954.6986913999995</v>
      </c>
      <c r="Y58" s="16">
        <f t="shared" si="83"/>
        <v>2954.6986913999995</v>
      </c>
      <c r="Z58" s="16"/>
      <c r="AA58" s="16">
        <v>876.91</v>
      </c>
      <c r="AB58" s="16">
        <v>2407.0500000000002</v>
      </c>
      <c r="AC58" s="16">
        <f t="shared" si="92"/>
        <v>2110.7662154999998</v>
      </c>
      <c r="AD58" s="16">
        <f t="shared" si="93"/>
        <v>2110.7662154999998</v>
      </c>
      <c r="AE58" s="16"/>
      <c r="AF58" s="16">
        <f t="shared" ref="AF58:AF77" si="108">V58+AA58</f>
        <v>2153.5299999999997</v>
      </c>
      <c r="AG58" s="16">
        <f t="shared" ref="AG58:AG77" si="109">X58+AC58</f>
        <v>5065.4649068999988</v>
      </c>
      <c r="AH58" s="16">
        <f t="shared" ref="AH58:AH77" si="110">Y58+AD58</f>
        <v>5065.4649068999988</v>
      </c>
      <c r="AI58" s="16">
        <f t="shared" ref="AI58:AI77" si="111">Z58+AE58</f>
        <v>0</v>
      </c>
      <c r="AJ58" s="20"/>
    </row>
    <row r="59" spans="1:36" ht="31.5" hidden="1" x14ac:dyDescent="0.25">
      <c r="A59" s="14" t="s">
        <v>95</v>
      </c>
      <c r="B59" s="2" t="s">
        <v>133</v>
      </c>
      <c r="C59" s="26">
        <v>1260.92</v>
      </c>
      <c r="D59" s="16">
        <v>2210.5700000000002</v>
      </c>
      <c r="E59" s="16">
        <f t="shared" si="88"/>
        <v>2787.3519244000004</v>
      </c>
      <c r="F59" s="16">
        <f t="shared" si="103"/>
        <v>2787.3519244000004</v>
      </c>
      <c r="G59" s="16"/>
      <c r="H59" s="16">
        <v>800.67</v>
      </c>
      <c r="I59" s="16">
        <v>2210.5700000000002</v>
      </c>
      <c r="J59" s="16">
        <f t="shared" si="89"/>
        <v>1769.9370819000001</v>
      </c>
      <c r="K59" s="16">
        <f t="shared" si="77"/>
        <v>1769.9370819000001</v>
      </c>
      <c r="L59" s="16"/>
      <c r="M59" s="16">
        <v>460.25</v>
      </c>
      <c r="N59" s="16">
        <v>2314.4699999999998</v>
      </c>
      <c r="O59" s="16">
        <f t="shared" si="90"/>
        <v>1065.2348175</v>
      </c>
      <c r="P59" s="16">
        <f t="shared" si="78"/>
        <v>1065.2348175</v>
      </c>
      <c r="Q59" s="16"/>
      <c r="R59" s="16">
        <f t="shared" si="104"/>
        <v>1260.92</v>
      </c>
      <c r="S59" s="16">
        <f t="shared" si="105"/>
        <v>2835.1718994000003</v>
      </c>
      <c r="T59" s="16">
        <f t="shared" si="106"/>
        <v>2835.1718994000003</v>
      </c>
      <c r="U59" s="16">
        <f t="shared" si="107"/>
        <v>0</v>
      </c>
      <c r="V59" s="16">
        <v>800.67</v>
      </c>
      <c r="W59" s="16">
        <v>2314.4699999999998</v>
      </c>
      <c r="X59" s="16">
        <f t="shared" si="91"/>
        <v>1853.1266948999998</v>
      </c>
      <c r="Y59" s="16">
        <f t="shared" si="83"/>
        <v>1853.1266948999998</v>
      </c>
      <c r="Z59" s="16"/>
      <c r="AA59" s="16">
        <v>460.25</v>
      </c>
      <c r="AB59" s="16">
        <v>2407.0500000000002</v>
      </c>
      <c r="AC59" s="16">
        <f t="shared" si="92"/>
        <v>1107.8447625000001</v>
      </c>
      <c r="AD59" s="16">
        <f t="shared" si="93"/>
        <v>1107.8447625000001</v>
      </c>
      <c r="AE59" s="16"/>
      <c r="AF59" s="16">
        <f t="shared" si="108"/>
        <v>1260.92</v>
      </c>
      <c r="AG59" s="16">
        <f t="shared" si="109"/>
        <v>2960.9714574</v>
      </c>
      <c r="AH59" s="16">
        <f t="shared" si="110"/>
        <v>2960.9714574</v>
      </c>
      <c r="AI59" s="16">
        <f t="shared" si="111"/>
        <v>0</v>
      </c>
      <c r="AJ59" s="20"/>
    </row>
    <row r="60" spans="1:36" ht="31.5" hidden="1" x14ac:dyDescent="0.25">
      <c r="A60" s="14" t="s">
        <v>96</v>
      </c>
      <c r="B60" s="2" t="s">
        <v>31</v>
      </c>
      <c r="C60" s="26">
        <v>1183.9459999999999</v>
      </c>
      <c r="D60" s="16">
        <v>2210.5700000000002</v>
      </c>
      <c r="E60" s="16">
        <f>C60*D60/1000</f>
        <v>2617.1955092200001</v>
      </c>
      <c r="F60" s="16">
        <f t="shared" si="103"/>
        <v>2617.1955092200001</v>
      </c>
      <c r="G60" s="16"/>
      <c r="H60" s="16">
        <v>686.46100000000001</v>
      </c>
      <c r="I60" s="16">
        <v>2210.5700000000002</v>
      </c>
      <c r="J60" s="16">
        <f t="shared" ref="J60" si="112">H60*I60/1000</f>
        <v>1517.4700927700003</v>
      </c>
      <c r="K60" s="16">
        <f t="shared" ref="K60" si="113">J60-L60</f>
        <v>1517.4700927700003</v>
      </c>
      <c r="L60" s="16"/>
      <c r="M60" s="16">
        <v>497.48500000000001</v>
      </c>
      <c r="N60" s="16">
        <v>2314.4699999999998</v>
      </c>
      <c r="O60" s="16">
        <f t="shared" ref="O60" si="114">M60*N60/1000</f>
        <v>1151.4141079499998</v>
      </c>
      <c r="P60" s="16">
        <f t="shared" ref="P60" si="115">O60-Q60</f>
        <v>1151.4141079499998</v>
      </c>
      <c r="Q60" s="16"/>
      <c r="R60" s="16">
        <f t="shared" si="104"/>
        <v>1183.9459999999999</v>
      </c>
      <c r="S60" s="16">
        <f t="shared" si="105"/>
        <v>2668.8842007200001</v>
      </c>
      <c r="T60" s="16">
        <f t="shared" si="106"/>
        <v>2668.8842007200001</v>
      </c>
      <c r="U60" s="16">
        <f t="shared" si="107"/>
        <v>0</v>
      </c>
      <c r="V60" s="16">
        <v>686.46100000000001</v>
      </c>
      <c r="W60" s="16">
        <v>2314.4699999999998</v>
      </c>
      <c r="X60" s="16">
        <f t="shared" ref="X60" si="116">V60*W60/1000</f>
        <v>1588.7933906699998</v>
      </c>
      <c r="Y60" s="16">
        <f t="shared" ref="Y60" si="117">X60-Z60</f>
        <v>1588.7933906699998</v>
      </c>
      <c r="Z60" s="16"/>
      <c r="AA60" s="16">
        <v>497.48500000000001</v>
      </c>
      <c r="AB60" s="16">
        <v>2407.0500000000002</v>
      </c>
      <c r="AC60" s="16">
        <f t="shared" ref="AC60" si="118">AA60*AB60/1000</f>
        <v>1197.4712692500002</v>
      </c>
      <c r="AD60" s="16">
        <f t="shared" ref="AD60" si="119">AC60-AE60</f>
        <v>1197.4712692500002</v>
      </c>
      <c r="AE60" s="16"/>
      <c r="AF60" s="16">
        <f t="shared" si="108"/>
        <v>1183.9459999999999</v>
      </c>
      <c r="AG60" s="16">
        <f t="shared" si="109"/>
        <v>2786.2646599199998</v>
      </c>
      <c r="AH60" s="16">
        <f t="shared" si="110"/>
        <v>2786.2646599199998</v>
      </c>
      <c r="AI60" s="16">
        <f t="shared" si="111"/>
        <v>0</v>
      </c>
      <c r="AJ60" s="20"/>
    </row>
    <row r="61" spans="1:36" ht="31.5" hidden="1" x14ac:dyDescent="0.25">
      <c r="A61" s="14" t="s">
        <v>97</v>
      </c>
      <c r="B61" s="2" t="s">
        <v>24</v>
      </c>
      <c r="C61" s="26">
        <v>1073.29</v>
      </c>
      <c r="D61" s="16">
        <v>2210.5700000000002</v>
      </c>
      <c r="E61" s="16">
        <f t="shared" si="88"/>
        <v>2372.5826753000001</v>
      </c>
      <c r="F61" s="16">
        <f t="shared" si="103"/>
        <v>2372.5826753000001</v>
      </c>
      <c r="G61" s="16"/>
      <c r="H61" s="16">
        <v>641.25</v>
      </c>
      <c r="I61" s="16">
        <v>2210.5700000000002</v>
      </c>
      <c r="J61" s="16">
        <f t="shared" si="89"/>
        <v>1417.5280125000002</v>
      </c>
      <c r="K61" s="16">
        <f t="shared" si="77"/>
        <v>1417.5280125000002</v>
      </c>
      <c r="L61" s="16"/>
      <c r="M61" s="16">
        <v>432.04</v>
      </c>
      <c r="N61" s="16">
        <v>2314.4699999999998</v>
      </c>
      <c r="O61" s="16">
        <f t="shared" si="90"/>
        <v>999.94361879999997</v>
      </c>
      <c r="P61" s="16">
        <f t="shared" si="78"/>
        <v>999.94361879999997</v>
      </c>
      <c r="Q61" s="16"/>
      <c r="R61" s="16">
        <f t="shared" si="104"/>
        <v>1073.29</v>
      </c>
      <c r="S61" s="16">
        <f t="shared" si="105"/>
        <v>2417.4716312999999</v>
      </c>
      <c r="T61" s="16">
        <f t="shared" si="106"/>
        <v>2417.4716312999999</v>
      </c>
      <c r="U61" s="16">
        <f t="shared" si="107"/>
        <v>0</v>
      </c>
      <c r="V61" s="16">
        <v>641.25</v>
      </c>
      <c r="W61" s="16">
        <v>2314.4699999999998</v>
      </c>
      <c r="X61" s="16">
        <f t="shared" si="91"/>
        <v>1484.1538874999999</v>
      </c>
      <c r="Y61" s="16">
        <f t="shared" si="83"/>
        <v>1484.1538874999999</v>
      </c>
      <c r="Z61" s="16"/>
      <c r="AA61" s="16">
        <v>432.04</v>
      </c>
      <c r="AB61" s="16">
        <v>2407.0500000000002</v>
      </c>
      <c r="AC61" s="16">
        <f t="shared" si="92"/>
        <v>1039.9418820000001</v>
      </c>
      <c r="AD61" s="16">
        <f t="shared" si="93"/>
        <v>1039.9418820000001</v>
      </c>
      <c r="AE61" s="16"/>
      <c r="AF61" s="16">
        <f t="shared" si="108"/>
        <v>1073.29</v>
      </c>
      <c r="AG61" s="16">
        <f t="shared" si="109"/>
        <v>2524.0957694999997</v>
      </c>
      <c r="AH61" s="16">
        <f t="shared" si="110"/>
        <v>2524.0957694999997</v>
      </c>
      <c r="AI61" s="16">
        <f t="shared" si="111"/>
        <v>0</v>
      </c>
      <c r="AJ61" s="20"/>
    </row>
    <row r="62" spans="1:36" ht="31.5" hidden="1" x14ac:dyDescent="0.25">
      <c r="A62" s="14" t="s">
        <v>98</v>
      </c>
      <c r="B62" s="2" t="s">
        <v>32</v>
      </c>
      <c r="C62" s="26">
        <v>1021.946</v>
      </c>
      <c r="D62" s="16">
        <v>2210.5700000000002</v>
      </c>
      <c r="E62" s="16">
        <f>C62*D62/1000</f>
        <v>2259.0831692199999</v>
      </c>
      <c r="F62" s="16">
        <f t="shared" si="103"/>
        <v>2259.0831692199999</v>
      </c>
      <c r="G62" s="16"/>
      <c r="H62" s="16">
        <v>579.70000000000005</v>
      </c>
      <c r="I62" s="16">
        <v>2210.5700000000002</v>
      </c>
      <c r="J62" s="16">
        <f t="shared" ref="J62" si="120">H62*I62/1000</f>
        <v>1281.4674290000003</v>
      </c>
      <c r="K62" s="16">
        <f t="shared" ref="K62" si="121">J62-L62</f>
        <v>1281.4674290000003</v>
      </c>
      <c r="L62" s="16"/>
      <c r="M62" s="16">
        <v>442.24599999999998</v>
      </c>
      <c r="N62" s="16">
        <v>2314.4699999999998</v>
      </c>
      <c r="O62" s="16">
        <f t="shared" ref="O62" si="122">M62*N62/1000</f>
        <v>1023.5650996199998</v>
      </c>
      <c r="P62" s="16">
        <f t="shared" ref="P62" si="123">O62-Q62</f>
        <v>1023.5650996199998</v>
      </c>
      <c r="Q62" s="16"/>
      <c r="R62" s="16">
        <f t="shared" si="104"/>
        <v>1021.946</v>
      </c>
      <c r="S62" s="16">
        <f t="shared" si="105"/>
        <v>2305.03252862</v>
      </c>
      <c r="T62" s="16">
        <f t="shared" si="106"/>
        <v>2305.03252862</v>
      </c>
      <c r="U62" s="16">
        <f t="shared" si="107"/>
        <v>0</v>
      </c>
      <c r="V62" s="16">
        <v>579.70000000000005</v>
      </c>
      <c r="W62" s="16">
        <v>2314.4699999999998</v>
      </c>
      <c r="X62" s="16">
        <f t="shared" ref="X62" si="124">V62*W62/1000</f>
        <v>1341.698259</v>
      </c>
      <c r="Y62" s="16">
        <f t="shared" ref="Y62" si="125">X62-Z62</f>
        <v>1341.698259</v>
      </c>
      <c r="Z62" s="16"/>
      <c r="AA62" s="16">
        <v>442.24599999999998</v>
      </c>
      <c r="AB62" s="16">
        <v>2407.0500000000002</v>
      </c>
      <c r="AC62" s="16">
        <f t="shared" ref="AC62" si="126">AA62*AB62/1000</f>
        <v>1064.5082343000001</v>
      </c>
      <c r="AD62" s="16">
        <f t="shared" ref="AD62" si="127">AC62-AE62</f>
        <v>1064.5082343000001</v>
      </c>
      <c r="AE62" s="16"/>
      <c r="AF62" s="16">
        <f t="shared" si="108"/>
        <v>1021.946</v>
      </c>
      <c r="AG62" s="16">
        <f t="shared" si="109"/>
        <v>2406.2064933000001</v>
      </c>
      <c r="AH62" s="16">
        <f t="shared" si="110"/>
        <v>2406.2064933000001</v>
      </c>
      <c r="AI62" s="16">
        <f t="shared" si="111"/>
        <v>0</v>
      </c>
      <c r="AJ62" s="20"/>
    </row>
    <row r="63" spans="1:36" ht="31.5" hidden="1" x14ac:dyDescent="0.25">
      <c r="A63" s="14" t="s">
        <v>99</v>
      </c>
      <c r="B63" s="2" t="s">
        <v>134</v>
      </c>
      <c r="C63" s="26">
        <v>1253.0900000000001</v>
      </c>
      <c r="D63" s="16">
        <v>2210.5700000000002</v>
      </c>
      <c r="E63" s="16">
        <f t="shared" si="88"/>
        <v>2770.0431613000005</v>
      </c>
      <c r="F63" s="16">
        <f t="shared" si="103"/>
        <v>2770.0431613000005</v>
      </c>
      <c r="G63" s="16"/>
      <c r="H63" s="16">
        <v>853.12</v>
      </c>
      <c r="I63" s="16">
        <v>2210.5700000000002</v>
      </c>
      <c r="J63" s="16">
        <f t="shared" ref="J63:J83" si="128">H63*I63/1000</f>
        <v>1885.8814784000001</v>
      </c>
      <c r="K63" s="16">
        <f t="shared" ref="K63:K83" si="129">J63-L63</f>
        <v>1885.8814784000001</v>
      </c>
      <c r="L63" s="16"/>
      <c r="M63" s="16">
        <v>399.97</v>
      </c>
      <c r="N63" s="16">
        <v>2314.4699999999998</v>
      </c>
      <c r="O63" s="16">
        <f t="shared" ref="O63:O83" si="130">M63*N63/1000</f>
        <v>925.71856589999993</v>
      </c>
      <c r="P63" s="16">
        <f t="shared" ref="P63:P83" si="131">O63-Q63</f>
        <v>925.71856589999993</v>
      </c>
      <c r="Q63" s="16"/>
      <c r="R63" s="16">
        <f t="shared" si="104"/>
        <v>1253.0900000000001</v>
      </c>
      <c r="S63" s="16">
        <f t="shared" si="105"/>
        <v>2811.6000443000003</v>
      </c>
      <c r="T63" s="16">
        <f t="shared" si="106"/>
        <v>2811.6000443000003</v>
      </c>
      <c r="U63" s="16">
        <f t="shared" si="107"/>
        <v>0</v>
      </c>
      <c r="V63" s="16">
        <v>853.12</v>
      </c>
      <c r="W63" s="16">
        <v>2314.4699999999998</v>
      </c>
      <c r="X63" s="16">
        <f t="shared" ref="X63:X83" si="132">V63*W63/1000</f>
        <v>1974.5206463999998</v>
      </c>
      <c r="Y63" s="16">
        <f t="shared" ref="Y63:Y83" si="133">X63-Z63</f>
        <v>1974.5206463999998</v>
      </c>
      <c r="Z63" s="16"/>
      <c r="AA63" s="16">
        <v>399.97</v>
      </c>
      <c r="AB63" s="16">
        <v>2407.0500000000002</v>
      </c>
      <c r="AC63" s="16">
        <f t="shared" ref="AC63:AC83" si="134">AA63*AB63/1000</f>
        <v>962.74778850000018</v>
      </c>
      <c r="AD63" s="16">
        <f t="shared" si="93"/>
        <v>962.74778850000018</v>
      </c>
      <c r="AE63" s="16"/>
      <c r="AF63" s="16">
        <f t="shared" si="108"/>
        <v>1253.0900000000001</v>
      </c>
      <c r="AG63" s="16">
        <f t="shared" si="109"/>
        <v>2937.2684349000001</v>
      </c>
      <c r="AH63" s="16">
        <f t="shared" si="110"/>
        <v>2937.2684349000001</v>
      </c>
      <c r="AI63" s="16">
        <f t="shared" si="111"/>
        <v>0</v>
      </c>
      <c r="AJ63" s="20"/>
    </row>
    <row r="64" spans="1:36" ht="31.5" hidden="1" x14ac:dyDescent="0.25">
      <c r="A64" s="14" t="s">
        <v>100</v>
      </c>
      <c r="B64" s="2" t="s">
        <v>25</v>
      </c>
      <c r="C64" s="26">
        <v>838.91</v>
      </c>
      <c r="D64" s="16">
        <v>2210.5700000000002</v>
      </c>
      <c r="E64" s="16">
        <f t="shared" si="88"/>
        <v>1854.4692787000001</v>
      </c>
      <c r="F64" s="16">
        <f t="shared" si="103"/>
        <v>1854.4692787000001</v>
      </c>
      <c r="G64" s="16"/>
      <c r="H64" s="16">
        <v>515.30999999999995</v>
      </c>
      <c r="I64" s="16">
        <v>2210.5700000000002</v>
      </c>
      <c r="J64" s="16">
        <f t="shared" si="128"/>
        <v>1139.1288266999998</v>
      </c>
      <c r="K64" s="16">
        <f t="shared" si="129"/>
        <v>1139.1288266999998</v>
      </c>
      <c r="L64" s="16"/>
      <c r="M64" s="16">
        <v>323.60000000000002</v>
      </c>
      <c r="N64" s="16">
        <v>2314.4699999999998</v>
      </c>
      <c r="O64" s="16">
        <f t="shared" si="130"/>
        <v>748.962492</v>
      </c>
      <c r="P64" s="16">
        <f t="shared" si="131"/>
        <v>748.962492</v>
      </c>
      <c r="Q64" s="16"/>
      <c r="R64" s="16">
        <f t="shared" si="104"/>
        <v>838.91</v>
      </c>
      <c r="S64" s="16">
        <f t="shared" si="105"/>
        <v>1888.0913186999996</v>
      </c>
      <c r="T64" s="16">
        <f t="shared" si="106"/>
        <v>1888.0913186999996</v>
      </c>
      <c r="U64" s="16">
        <f t="shared" si="107"/>
        <v>0</v>
      </c>
      <c r="V64" s="16">
        <v>515.30999999999995</v>
      </c>
      <c r="W64" s="16">
        <v>2314.4699999999998</v>
      </c>
      <c r="X64" s="16">
        <f t="shared" si="132"/>
        <v>1192.6695356999996</v>
      </c>
      <c r="Y64" s="16">
        <f t="shared" si="133"/>
        <v>1192.6695356999996</v>
      </c>
      <c r="Z64" s="16"/>
      <c r="AA64" s="16">
        <v>323.60000000000002</v>
      </c>
      <c r="AB64" s="16">
        <v>2407.0500000000002</v>
      </c>
      <c r="AC64" s="16">
        <f t="shared" si="134"/>
        <v>778.92138000000011</v>
      </c>
      <c r="AD64" s="16">
        <f t="shared" si="93"/>
        <v>778.92138000000011</v>
      </c>
      <c r="AE64" s="16"/>
      <c r="AF64" s="16">
        <f t="shared" si="108"/>
        <v>838.91</v>
      </c>
      <c r="AG64" s="16">
        <f t="shared" si="109"/>
        <v>1971.5909156999996</v>
      </c>
      <c r="AH64" s="16">
        <f t="shared" si="110"/>
        <v>1971.5909156999996</v>
      </c>
      <c r="AI64" s="16">
        <f t="shared" si="111"/>
        <v>0</v>
      </c>
      <c r="AJ64" s="20"/>
    </row>
    <row r="65" spans="1:36" ht="31.5" hidden="1" x14ac:dyDescent="0.25">
      <c r="A65" s="14" t="s">
        <v>101</v>
      </c>
      <c r="B65" s="2" t="s">
        <v>135</v>
      </c>
      <c r="C65" s="26">
        <v>1068.54</v>
      </c>
      <c r="D65" s="16">
        <v>2210.5700000000002</v>
      </c>
      <c r="E65" s="16">
        <f t="shared" si="88"/>
        <v>2362.0824678000004</v>
      </c>
      <c r="F65" s="16">
        <f t="shared" si="103"/>
        <v>2362.0824678000004</v>
      </c>
      <c r="G65" s="16"/>
      <c r="H65" s="16">
        <v>648.23</v>
      </c>
      <c r="I65" s="16">
        <v>2210.5700000000002</v>
      </c>
      <c r="J65" s="16">
        <f t="shared" si="128"/>
        <v>1432.9577911000001</v>
      </c>
      <c r="K65" s="16">
        <f t="shared" si="129"/>
        <v>1432.9577911000001</v>
      </c>
      <c r="L65" s="16"/>
      <c r="M65" s="16">
        <v>420.31</v>
      </c>
      <c r="N65" s="16">
        <v>2314.4699999999998</v>
      </c>
      <c r="O65" s="16">
        <f t="shared" si="130"/>
        <v>972.7948856999999</v>
      </c>
      <c r="P65" s="16">
        <f t="shared" si="131"/>
        <v>972.7948856999999</v>
      </c>
      <c r="Q65" s="16"/>
      <c r="R65" s="16">
        <f t="shared" si="104"/>
        <v>1068.54</v>
      </c>
      <c r="S65" s="16">
        <f t="shared" si="105"/>
        <v>2405.7526767999998</v>
      </c>
      <c r="T65" s="16">
        <f t="shared" si="106"/>
        <v>2405.7526767999998</v>
      </c>
      <c r="U65" s="16">
        <f t="shared" si="107"/>
        <v>0</v>
      </c>
      <c r="V65" s="16">
        <v>648.23</v>
      </c>
      <c r="W65" s="16">
        <v>2314.4699999999998</v>
      </c>
      <c r="X65" s="16">
        <f t="shared" si="132"/>
        <v>1500.3088880999999</v>
      </c>
      <c r="Y65" s="16">
        <f t="shared" si="133"/>
        <v>1500.3088880999999</v>
      </c>
      <c r="Z65" s="16"/>
      <c r="AA65" s="16">
        <v>420.31</v>
      </c>
      <c r="AB65" s="16">
        <v>2407.0500000000002</v>
      </c>
      <c r="AC65" s="16">
        <f t="shared" si="134"/>
        <v>1011.7071855000002</v>
      </c>
      <c r="AD65" s="16">
        <f t="shared" si="93"/>
        <v>1011.7071855000002</v>
      </c>
      <c r="AE65" s="16"/>
      <c r="AF65" s="16">
        <f t="shared" si="108"/>
        <v>1068.54</v>
      </c>
      <c r="AG65" s="16">
        <f t="shared" si="109"/>
        <v>2512.0160735999998</v>
      </c>
      <c r="AH65" s="16">
        <f t="shared" si="110"/>
        <v>2512.0160735999998</v>
      </c>
      <c r="AI65" s="16">
        <f t="shared" si="111"/>
        <v>0</v>
      </c>
      <c r="AJ65" s="20"/>
    </row>
    <row r="66" spans="1:36" ht="31.5" hidden="1" x14ac:dyDescent="0.25">
      <c r="A66" s="14" t="s">
        <v>102</v>
      </c>
      <c r="B66" s="2" t="s">
        <v>33</v>
      </c>
      <c r="C66" s="26">
        <v>1142.9000000000001</v>
      </c>
      <c r="D66" s="16">
        <v>2210.5700000000002</v>
      </c>
      <c r="E66" s="16">
        <f>C66*D66/1000</f>
        <v>2526.4604530000001</v>
      </c>
      <c r="F66" s="16">
        <f t="shared" si="103"/>
        <v>2526.4604530000001</v>
      </c>
      <c r="G66" s="16"/>
      <c r="H66" s="16">
        <v>749.27</v>
      </c>
      <c r="I66" s="16">
        <v>2210.5700000000002</v>
      </c>
      <c r="J66" s="16">
        <f t="shared" si="128"/>
        <v>1656.3137839000001</v>
      </c>
      <c r="K66" s="16">
        <f t="shared" si="129"/>
        <v>1656.3137839000001</v>
      </c>
      <c r="L66" s="16"/>
      <c r="M66" s="16">
        <v>393.63</v>
      </c>
      <c r="N66" s="16">
        <v>2314.4699999999998</v>
      </c>
      <c r="O66" s="16">
        <f t="shared" si="130"/>
        <v>911.04482609999991</v>
      </c>
      <c r="P66" s="16">
        <f t="shared" si="131"/>
        <v>911.04482609999991</v>
      </c>
      <c r="Q66" s="16"/>
      <c r="R66" s="16">
        <f t="shared" si="104"/>
        <v>1142.9000000000001</v>
      </c>
      <c r="S66" s="16">
        <f t="shared" si="105"/>
        <v>2567.3586100000002</v>
      </c>
      <c r="T66" s="16">
        <f t="shared" si="106"/>
        <v>2567.3586100000002</v>
      </c>
      <c r="U66" s="16">
        <f t="shared" si="107"/>
        <v>0</v>
      </c>
      <c r="V66" s="16">
        <v>749.27</v>
      </c>
      <c r="W66" s="16">
        <v>2314.4699999999998</v>
      </c>
      <c r="X66" s="16">
        <f t="shared" si="132"/>
        <v>1734.1629368999997</v>
      </c>
      <c r="Y66" s="16">
        <f t="shared" si="133"/>
        <v>1734.1629368999997</v>
      </c>
      <c r="Z66" s="16"/>
      <c r="AA66" s="16">
        <v>393.63</v>
      </c>
      <c r="AB66" s="16">
        <v>2407.0500000000002</v>
      </c>
      <c r="AC66" s="16">
        <f t="shared" si="134"/>
        <v>947.48709150000013</v>
      </c>
      <c r="AD66" s="16">
        <f t="shared" si="93"/>
        <v>947.48709150000013</v>
      </c>
      <c r="AE66" s="16"/>
      <c r="AF66" s="16">
        <f t="shared" si="108"/>
        <v>1142.9000000000001</v>
      </c>
      <c r="AG66" s="16">
        <f t="shared" si="109"/>
        <v>2681.6500283999999</v>
      </c>
      <c r="AH66" s="16">
        <f t="shared" si="110"/>
        <v>2681.6500283999999</v>
      </c>
      <c r="AI66" s="16">
        <f t="shared" si="111"/>
        <v>0</v>
      </c>
      <c r="AJ66" s="20"/>
    </row>
    <row r="67" spans="1:36" ht="31.5" hidden="1" x14ac:dyDescent="0.25">
      <c r="A67" s="14" t="s">
        <v>103</v>
      </c>
      <c r="B67" s="2" t="s">
        <v>136</v>
      </c>
      <c r="C67" s="26">
        <v>1091.56</v>
      </c>
      <c r="D67" s="16">
        <v>2210.5700000000002</v>
      </c>
      <c r="E67" s="16">
        <f t="shared" si="88"/>
        <v>2412.9697891999999</v>
      </c>
      <c r="F67" s="16">
        <f t="shared" si="103"/>
        <v>2412.9697891999999</v>
      </c>
      <c r="G67" s="16"/>
      <c r="H67" s="16">
        <v>607.96</v>
      </c>
      <c r="I67" s="16">
        <v>2210.5700000000002</v>
      </c>
      <c r="J67" s="16">
        <f t="shared" si="128"/>
        <v>1343.9381372000003</v>
      </c>
      <c r="K67" s="16">
        <f t="shared" si="129"/>
        <v>1343.9381372000003</v>
      </c>
      <c r="L67" s="16"/>
      <c r="M67" s="16">
        <v>483.6</v>
      </c>
      <c r="N67" s="16">
        <v>2314.4699999999998</v>
      </c>
      <c r="O67" s="16">
        <f t="shared" si="130"/>
        <v>1119.2776920000001</v>
      </c>
      <c r="P67" s="16">
        <f t="shared" si="131"/>
        <v>1119.2776920000001</v>
      </c>
      <c r="Q67" s="16"/>
      <c r="R67" s="16">
        <f t="shared" si="104"/>
        <v>1091.56</v>
      </c>
      <c r="S67" s="16">
        <f t="shared" si="105"/>
        <v>2463.2158292000004</v>
      </c>
      <c r="T67" s="16">
        <f t="shared" si="106"/>
        <v>2463.2158292000004</v>
      </c>
      <c r="U67" s="16">
        <f t="shared" si="107"/>
        <v>0</v>
      </c>
      <c r="V67" s="16">
        <v>607.96</v>
      </c>
      <c r="W67" s="16">
        <v>2314.4699999999998</v>
      </c>
      <c r="X67" s="16">
        <f t="shared" si="132"/>
        <v>1407.1051812000001</v>
      </c>
      <c r="Y67" s="16">
        <f t="shared" si="133"/>
        <v>1407.1051812000001</v>
      </c>
      <c r="Z67" s="16"/>
      <c r="AA67" s="16">
        <v>483.6</v>
      </c>
      <c r="AB67" s="16">
        <v>2407.0500000000002</v>
      </c>
      <c r="AC67" s="16">
        <f t="shared" si="134"/>
        <v>1164.0493800000002</v>
      </c>
      <c r="AD67" s="16">
        <f t="shared" si="93"/>
        <v>1164.0493800000002</v>
      </c>
      <c r="AE67" s="16"/>
      <c r="AF67" s="16">
        <f t="shared" si="108"/>
        <v>1091.56</v>
      </c>
      <c r="AG67" s="16">
        <f t="shared" si="109"/>
        <v>2571.1545612</v>
      </c>
      <c r="AH67" s="16">
        <f t="shared" si="110"/>
        <v>2571.1545612</v>
      </c>
      <c r="AI67" s="16">
        <f t="shared" si="111"/>
        <v>0</v>
      </c>
      <c r="AJ67" s="20"/>
    </row>
    <row r="68" spans="1:36" ht="31.5" hidden="1" x14ac:dyDescent="0.25">
      <c r="A68" s="14" t="s">
        <v>104</v>
      </c>
      <c r="B68" s="2" t="s">
        <v>137</v>
      </c>
      <c r="C68" s="26">
        <v>858.14</v>
      </c>
      <c r="D68" s="16">
        <v>2210.5700000000002</v>
      </c>
      <c r="E68" s="16">
        <f t="shared" si="88"/>
        <v>1896.9785398000001</v>
      </c>
      <c r="F68" s="16">
        <f t="shared" si="103"/>
        <v>1896.9785398000001</v>
      </c>
      <c r="G68" s="16"/>
      <c r="H68" s="16">
        <v>525</v>
      </c>
      <c r="I68" s="16">
        <v>2210.5700000000002</v>
      </c>
      <c r="J68" s="16">
        <f t="shared" si="128"/>
        <v>1160.54925</v>
      </c>
      <c r="K68" s="16">
        <f t="shared" si="129"/>
        <v>1160.54925</v>
      </c>
      <c r="L68" s="16"/>
      <c r="M68" s="16">
        <v>333.14</v>
      </c>
      <c r="N68" s="16">
        <v>2314.4699999999998</v>
      </c>
      <c r="O68" s="16">
        <f t="shared" si="130"/>
        <v>771.0425358</v>
      </c>
      <c r="P68" s="16">
        <f t="shared" si="131"/>
        <v>771.0425358</v>
      </c>
      <c r="Q68" s="16"/>
      <c r="R68" s="16">
        <f t="shared" si="104"/>
        <v>858.14</v>
      </c>
      <c r="S68" s="16">
        <f t="shared" si="105"/>
        <v>1931.5917858</v>
      </c>
      <c r="T68" s="16">
        <f t="shared" si="106"/>
        <v>1931.5917858</v>
      </c>
      <c r="U68" s="16">
        <f t="shared" si="107"/>
        <v>0</v>
      </c>
      <c r="V68" s="16">
        <v>525</v>
      </c>
      <c r="W68" s="16">
        <v>2314.4699999999998</v>
      </c>
      <c r="X68" s="16">
        <f t="shared" si="132"/>
        <v>1215.0967499999999</v>
      </c>
      <c r="Y68" s="16">
        <f t="shared" si="133"/>
        <v>1215.0967499999999</v>
      </c>
      <c r="Z68" s="16"/>
      <c r="AA68" s="16">
        <v>333.14</v>
      </c>
      <c r="AB68" s="16">
        <v>2407.0500000000002</v>
      </c>
      <c r="AC68" s="16">
        <f t="shared" si="134"/>
        <v>801.884637</v>
      </c>
      <c r="AD68" s="16">
        <f t="shared" si="93"/>
        <v>801.884637</v>
      </c>
      <c r="AE68" s="16"/>
      <c r="AF68" s="16">
        <f t="shared" si="108"/>
        <v>858.14</v>
      </c>
      <c r="AG68" s="16">
        <f t="shared" si="109"/>
        <v>2016.9813869999998</v>
      </c>
      <c r="AH68" s="16">
        <f t="shared" si="110"/>
        <v>2016.9813869999998</v>
      </c>
      <c r="AI68" s="16">
        <f t="shared" si="111"/>
        <v>0</v>
      </c>
      <c r="AJ68" s="20"/>
    </row>
    <row r="69" spans="1:36" ht="63" hidden="1" x14ac:dyDescent="0.25">
      <c r="A69" s="14" t="s">
        <v>105</v>
      </c>
      <c r="B69" s="2" t="s">
        <v>163</v>
      </c>
      <c r="C69" s="26">
        <v>1255.3599999999999</v>
      </c>
      <c r="D69" s="16">
        <v>2210.5700000000002</v>
      </c>
      <c r="E69" s="16">
        <f t="shared" si="88"/>
        <v>2775.0611552</v>
      </c>
      <c r="F69" s="16">
        <f t="shared" si="103"/>
        <v>2775.0611552</v>
      </c>
      <c r="G69" s="16"/>
      <c r="H69" s="16">
        <v>756.54</v>
      </c>
      <c r="I69" s="16">
        <v>2210.5700000000002</v>
      </c>
      <c r="J69" s="16">
        <f t="shared" si="128"/>
        <v>1672.3846278000001</v>
      </c>
      <c r="K69" s="16">
        <f t="shared" si="129"/>
        <v>1672.3846278000001</v>
      </c>
      <c r="L69" s="16"/>
      <c r="M69" s="16">
        <v>498.82</v>
      </c>
      <c r="N69" s="16">
        <v>2314.4699999999998</v>
      </c>
      <c r="O69" s="16">
        <f t="shared" si="130"/>
        <v>1154.5039253999998</v>
      </c>
      <c r="P69" s="16">
        <f t="shared" si="131"/>
        <v>1154.5039253999998</v>
      </c>
      <c r="Q69" s="16"/>
      <c r="R69" s="16">
        <f t="shared" si="104"/>
        <v>1255.3599999999999</v>
      </c>
      <c r="S69" s="16">
        <f t="shared" si="105"/>
        <v>2826.8885531999999</v>
      </c>
      <c r="T69" s="16">
        <f t="shared" si="106"/>
        <v>2826.8885531999999</v>
      </c>
      <c r="U69" s="16">
        <f t="shared" si="107"/>
        <v>0</v>
      </c>
      <c r="V69" s="16">
        <v>756.54</v>
      </c>
      <c r="W69" s="16">
        <v>2314.4699999999998</v>
      </c>
      <c r="X69" s="16">
        <f t="shared" si="132"/>
        <v>1750.9891337999998</v>
      </c>
      <c r="Y69" s="16">
        <f t="shared" si="133"/>
        <v>1750.9891337999998</v>
      </c>
      <c r="Z69" s="16"/>
      <c r="AA69" s="16">
        <v>498.82</v>
      </c>
      <c r="AB69" s="16">
        <v>2407.0500000000002</v>
      </c>
      <c r="AC69" s="16">
        <f t="shared" si="134"/>
        <v>1200.6846810000002</v>
      </c>
      <c r="AD69" s="16">
        <f t="shared" si="93"/>
        <v>1200.6846810000002</v>
      </c>
      <c r="AE69" s="16"/>
      <c r="AF69" s="16">
        <f t="shared" si="108"/>
        <v>1255.3599999999999</v>
      </c>
      <c r="AG69" s="16">
        <f t="shared" si="109"/>
        <v>2951.6738147999999</v>
      </c>
      <c r="AH69" s="16">
        <f t="shared" si="110"/>
        <v>2951.6738147999999</v>
      </c>
      <c r="AI69" s="16">
        <f t="shared" si="111"/>
        <v>0</v>
      </c>
      <c r="AJ69" s="20"/>
    </row>
    <row r="70" spans="1:36" ht="31.5" hidden="1" x14ac:dyDescent="0.25">
      <c r="A70" s="14" t="s">
        <v>106</v>
      </c>
      <c r="B70" s="2" t="s">
        <v>26</v>
      </c>
      <c r="C70" s="26">
        <v>1255.1399999999999</v>
      </c>
      <c r="D70" s="16">
        <v>2210.5700000000002</v>
      </c>
      <c r="E70" s="16">
        <f t="shared" si="88"/>
        <v>2774.5748297999999</v>
      </c>
      <c r="F70" s="16">
        <f t="shared" si="103"/>
        <v>2774.5748297999999</v>
      </c>
      <c r="G70" s="16"/>
      <c r="H70" s="16">
        <v>883</v>
      </c>
      <c r="I70" s="16">
        <v>2210.5700000000002</v>
      </c>
      <c r="J70" s="16">
        <f t="shared" si="128"/>
        <v>1951.9333100000001</v>
      </c>
      <c r="K70" s="16">
        <f t="shared" si="129"/>
        <v>1951.9333100000001</v>
      </c>
      <c r="L70" s="16"/>
      <c r="M70" s="16">
        <v>372.14</v>
      </c>
      <c r="N70" s="16">
        <v>2314.4699999999998</v>
      </c>
      <c r="O70" s="16">
        <f t="shared" si="130"/>
        <v>861.30686579999997</v>
      </c>
      <c r="P70" s="16">
        <f t="shared" si="131"/>
        <v>861.30686579999997</v>
      </c>
      <c r="Q70" s="16"/>
      <c r="R70" s="16">
        <f t="shared" si="104"/>
        <v>1255.1399999999999</v>
      </c>
      <c r="S70" s="16">
        <f t="shared" si="105"/>
        <v>2813.2401758000001</v>
      </c>
      <c r="T70" s="16">
        <f t="shared" si="106"/>
        <v>2813.2401758000001</v>
      </c>
      <c r="U70" s="16">
        <f t="shared" si="107"/>
        <v>0</v>
      </c>
      <c r="V70" s="16">
        <v>883</v>
      </c>
      <c r="W70" s="16">
        <v>2314.4699999999998</v>
      </c>
      <c r="X70" s="16">
        <f t="shared" si="132"/>
        <v>2043.6770099999999</v>
      </c>
      <c r="Y70" s="16">
        <f t="shared" si="133"/>
        <v>2043.6770099999999</v>
      </c>
      <c r="Z70" s="16"/>
      <c r="AA70" s="16">
        <v>372.14</v>
      </c>
      <c r="AB70" s="16">
        <v>2407.0500000000002</v>
      </c>
      <c r="AC70" s="16">
        <f t="shared" si="134"/>
        <v>895.75958700000001</v>
      </c>
      <c r="AD70" s="16">
        <f t="shared" si="93"/>
        <v>895.75958700000001</v>
      </c>
      <c r="AE70" s="16"/>
      <c r="AF70" s="16">
        <f t="shared" si="108"/>
        <v>1255.1399999999999</v>
      </c>
      <c r="AG70" s="16">
        <f t="shared" si="109"/>
        <v>2939.4365969999999</v>
      </c>
      <c r="AH70" s="16">
        <f t="shared" si="110"/>
        <v>2939.4365969999999</v>
      </c>
      <c r="AI70" s="16">
        <f t="shared" si="111"/>
        <v>0</v>
      </c>
      <c r="AJ70" s="20"/>
    </row>
    <row r="71" spans="1:36" ht="31.5" hidden="1" x14ac:dyDescent="0.25">
      <c r="A71" s="14" t="s">
        <v>107</v>
      </c>
      <c r="B71" s="2" t="s">
        <v>27</v>
      </c>
      <c r="C71" s="26">
        <v>2552.7919999999999</v>
      </c>
      <c r="D71" s="16">
        <v>2210.5700000000002</v>
      </c>
      <c r="E71" s="16">
        <f t="shared" si="88"/>
        <v>5643.1254114399999</v>
      </c>
      <c r="F71" s="16">
        <f t="shared" si="103"/>
        <v>5643.1254114399999</v>
      </c>
      <c r="G71" s="16"/>
      <c r="H71" s="16">
        <v>1588.5070000000001</v>
      </c>
      <c r="I71" s="16">
        <v>2210.5700000000002</v>
      </c>
      <c r="J71" s="16">
        <f t="shared" si="128"/>
        <v>3511.5059189900007</v>
      </c>
      <c r="K71" s="16">
        <f t="shared" si="129"/>
        <v>3511.5059189900007</v>
      </c>
      <c r="L71" s="16"/>
      <c r="M71" s="16">
        <v>964.28499999999997</v>
      </c>
      <c r="N71" s="16">
        <v>2314.4699999999998</v>
      </c>
      <c r="O71" s="16">
        <f t="shared" si="130"/>
        <v>2231.8087039499997</v>
      </c>
      <c r="P71" s="16">
        <f t="shared" si="131"/>
        <v>2231.8087039499997</v>
      </c>
      <c r="Q71" s="16"/>
      <c r="R71" s="16">
        <f t="shared" si="104"/>
        <v>2552.7919999999999</v>
      </c>
      <c r="S71" s="16">
        <f t="shared" si="105"/>
        <v>5743.3146229400008</v>
      </c>
      <c r="T71" s="16">
        <f t="shared" si="106"/>
        <v>5743.3146229400008</v>
      </c>
      <c r="U71" s="16">
        <f t="shared" si="107"/>
        <v>0</v>
      </c>
      <c r="V71" s="16">
        <v>1588.5070000000001</v>
      </c>
      <c r="W71" s="16">
        <v>2314.4699999999998</v>
      </c>
      <c r="X71" s="16">
        <f t="shared" si="132"/>
        <v>3676.5517962899999</v>
      </c>
      <c r="Y71" s="16">
        <f t="shared" si="133"/>
        <v>3676.5517962899999</v>
      </c>
      <c r="Z71" s="16"/>
      <c r="AA71" s="16">
        <v>964.28499999999997</v>
      </c>
      <c r="AB71" s="16">
        <v>2407.0500000000002</v>
      </c>
      <c r="AC71" s="16">
        <f t="shared" si="134"/>
        <v>2321.0822092500002</v>
      </c>
      <c r="AD71" s="16">
        <f t="shared" si="93"/>
        <v>2321.0822092500002</v>
      </c>
      <c r="AE71" s="16"/>
      <c r="AF71" s="16">
        <f t="shared" si="108"/>
        <v>2552.7919999999999</v>
      </c>
      <c r="AG71" s="16">
        <f t="shared" si="109"/>
        <v>5997.6340055399996</v>
      </c>
      <c r="AH71" s="16">
        <f t="shared" si="110"/>
        <v>5997.6340055399996</v>
      </c>
      <c r="AI71" s="16">
        <f t="shared" si="111"/>
        <v>0</v>
      </c>
      <c r="AJ71" s="20"/>
    </row>
    <row r="72" spans="1:36" ht="31.5" hidden="1" x14ac:dyDescent="0.25">
      <c r="A72" s="14" t="s">
        <v>108</v>
      </c>
      <c r="B72" s="2" t="s">
        <v>138</v>
      </c>
      <c r="C72" s="26">
        <v>1374.08</v>
      </c>
      <c r="D72" s="16">
        <v>2210.5700000000002</v>
      </c>
      <c r="E72" s="16">
        <f t="shared" si="88"/>
        <v>3037.5000256000003</v>
      </c>
      <c r="F72" s="16">
        <f t="shared" si="103"/>
        <v>3037.5000256000003</v>
      </c>
      <c r="G72" s="16"/>
      <c r="H72" s="16">
        <v>900.48</v>
      </c>
      <c r="I72" s="16">
        <v>2210.5700000000002</v>
      </c>
      <c r="J72" s="16">
        <f t="shared" si="128"/>
        <v>1990.5740736000002</v>
      </c>
      <c r="K72" s="16">
        <f t="shared" si="129"/>
        <v>1990.5740736000002</v>
      </c>
      <c r="L72" s="16"/>
      <c r="M72" s="16">
        <v>473.6</v>
      </c>
      <c r="N72" s="16">
        <v>2314.4699999999998</v>
      </c>
      <c r="O72" s="16">
        <f t="shared" si="130"/>
        <v>1096.1329919999998</v>
      </c>
      <c r="P72" s="16">
        <f t="shared" si="131"/>
        <v>1096.1329919999998</v>
      </c>
      <c r="Q72" s="16"/>
      <c r="R72" s="16">
        <f t="shared" si="104"/>
        <v>1374.08</v>
      </c>
      <c r="S72" s="16">
        <f t="shared" si="105"/>
        <v>3086.7070656000001</v>
      </c>
      <c r="T72" s="16">
        <f t="shared" si="106"/>
        <v>3086.7070656000001</v>
      </c>
      <c r="U72" s="16">
        <f t="shared" si="107"/>
        <v>0</v>
      </c>
      <c r="V72" s="16">
        <v>900.48</v>
      </c>
      <c r="W72" s="16">
        <v>2314.4699999999998</v>
      </c>
      <c r="X72" s="16">
        <f t="shared" si="132"/>
        <v>2084.1339456000001</v>
      </c>
      <c r="Y72" s="16">
        <f t="shared" si="133"/>
        <v>2084.1339456000001</v>
      </c>
      <c r="Z72" s="16"/>
      <c r="AA72" s="16">
        <v>473.6</v>
      </c>
      <c r="AB72" s="16">
        <v>2407.0500000000002</v>
      </c>
      <c r="AC72" s="16">
        <f t="shared" si="134"/>
        <v>1139.9788800000001</v>
      </c>
      <c r="AD72" s="16">
        <f t="shared" si="93"/>
        <v>1139.9788800000001</v>
      </c>
      <c r="AE72" s="16"/>
      <c r="AF72" s="16">
        <f t="shared" si="108"/>
        <v>1374.08</v>
      </c>
      <c r="AG72" s="16">
        <f t="shared" si="109"/>
        <v>3224.1128256000002</v>
      </c>
      <c r="AH72" s="16">
        <f t="shared" si="110"/>
        <v>3224.1128256000002</v>
      </c>
      <c r="AI72" s="16">
        <f t="shared" si="111"/>
        <v>0</v>
      </c>
      <c r="AJ72" s="20"/>
    </row>
    <row r="73" spans="1:36" ht="31.5" hidden="1" x14ac:dyDescent="0.25">
      <c r="A73" s="14" t="s">
        <v>109</v>
      </c>
      <c r="B73" s="2" t="s">
        <v>139</v>
      </c>
      <c r="C73" s="26">
        <v>896.46</v>
      </c>
      <c r="D73" s="16">
        <v>2210.5700000000002</v>
      </c>
      <c r="E73" s="16">
        <f t="shared" si="88"/>
        <v>1981.6875822000004</v>
      </c>
      <c r="F73" s="16">
        <f t="shared" si="103"/>
        <v>1981.6875822000004</v>
      </c>
      <c r="G73" s="16"/>
      <c r="H73" s="16">
        <v>668.53</v>
      </c>
      <c r="I73" s="16">
        <v>2210.5700000000002</v>
      </c>
      <c r="J73" s="16">
        <f>H73*I73/1000</f>
        <v>1477.8323621</v>
      </c>
      <c r="K73" s="16">
        <f t="shared" si="129"/>
        <v>1477.8323621</v>
      </c>
      <c r="L73" s="16"/>
      <c r="M73" s="16">
        <v>227.93</v>
      </c>
      <c r="N73" s="16">
        <v>2314.4699999999998</v>
      </c>
      <c r="O73" s="16">
        <f t="shared" si="130"/>
        <v>527.53714709999997</v>
      </c>
      <c r="P73" s="16">
        <f t="shared" si="131"/>
        <v>527.53714709999997</v>
      </c>
      <c r="Q73" s="16"/>
      <c r="R73" s="16">
        <f t="shared" si="104"/>
        <v>896.46</v>
      </c>
      <c r="S73" s="16">
        <f t="shared" si="105"/>
        <v>2005.3695091999998</v>
      </c>
      <c r="T73" s="16">
        <f t="shared" si="106"/>
        <v>2005.3695091999998</v>
      </c>
      <c r="U73" s="16">
        <f t="shared" si="107"/>
        <v>0</v>
      </c>
      <c r="V73" s="16">
        <v>668.53</v>
      </c>
      <c r="W73" s="16">
        <v>2314.4699999999998</v>
      </c>
      <c r="X73" s="16">
        <f t="shared" si="132"/>
        <v>1547.2926290999999</v>
      </c>
      <c r="Y73" s="16">
        <f t="shared" si="133"/>
        <v>1547.2926290999999</v>
      </c>
      <c r="Z73" s="16"/>
      <c r="AA73" s="16">
        <v>227.93</v>
      </c>
      <c r="AB73" s="16">
        <v>2407.0500000000002</v>
      </c>
      <c r="AC73" s="16">
        <f t="shared" si="134"/>
        <v>548.63890650000008</v>
      </c>
      <c r="AD73" s="16">
        <f t="shared" si="93"/>
        <v>548.63890650000008</v>
      </c>
      <c r="AE73" s="16"/>
      <c r="AF73" s="16">
        <f t="shared" si="108"/>
        <v>896.46</v>
      </c>
      <c r="AG73" s="16">
        <f t="shared" si="109"/>
        <v>2095.9315355999997</v>
      </c>
      <c r="AH73" s="16">
        <f t="shared" si="110"/>
        <v>2095.9315355999997</v>
      </c>
      <c r="AI73" s="16">
        <f t="shared" si="111"/>
        <v>0</v>
      </c>
      <c r="AJ73" s="20"/>
    </row>
    <row r="74" spans="1:36" ht="47.25" hidden="1" x14ac:dyDescent="0.25">
      <c r="A74" s="14" t="s">
        <v>110</v>
      </c>
      <c r="B74" s="2" t="s">
        <v>164</v>
      </c>
      <c r="C74" s="16">
        <v>2408.2399999999998</v>
      </c>
      <c r="D74" s="16">
        <v>2210.5700000000002</v>
      </c>
      <c r="E74" s="16">
        <f t="shared" si="88"/>
        <v>5323.5830967999991</v>
      </c>
      <c r="F74" s="16">
        <f t="shared" si="103"/>
        <v>5112.9047229499993</v>
      </c>
      <c r="G74" s="16">
        <f>95.305*D74/1000</f>
        <v>210.67837385000004</v>
      </c>
      <c r="H74" s="16">
        <v>1478.56</v>
      </c>
      <c r="I74" s="16">
        <v>2210.5700000000002</v>
      </c>
      <c r="J74" s="16">
        <f t="shared" si="128"/>
        <v>3268.4603792000003</v>
      </c>
      <c r="K74" s="16">
        <f t="shared" si="129"/>
        <v>3140.19647609</v>
      </c>
      <c r="L74" s="16">
        <f>58.023*I74/1000</f>
        <v>128.26390311</v>
      </c>
      <c r="M74" s="16">
        <v>929.68</v>
      </c>
      <c r="N74" s="16">
        <v>2314.4699999999998</v>
      </c>
      <c r="O74" s="16">
        <f t="shared" si="130"/>
        <v>2151.7164695999995</v>
      </c>
      <c r="P74" s="16">
        <f t="shared" si="131"/>
        <v>2065.4283990599997</v>
      </c>
      <c r="Q74" s="16">
        <f>37.282*N74/1000</f>
        <v>86.288070539999993</v>
      </c>
      <c r="R74" s="16">
        <f t="shared" si="104"/>
        <v>2408.2399999999998</v>
      </c>
      <c r="S74" s="16">
        <f t="shared" si="105"/>
        <v>5420.1768487999998</v>
      </c>
      <c r="T74" s="16">
        <f t="shared" si="106"/>
        <v>5205.6248751499998</v>
      </c>
      <c r="U74" s="16">
        <f t="shared" si="107"/>
        <v>214.55197364999998</v>
      </c>
      <c r="V74" s="16">
        <v>1478.56</v>
      </c>
      <c r="W74" s="16">
        <v>2314.4699999999998</v>
      </c>
      <c r="X74" s="16">
        <f t="shared" si="132"/>
        <v>3422.0827631999996</v>
      </c>
      <c r="Y74" s="16">
        <f t="shared" si="133"/>
        <v>3287.7902703899995</v>
      </c>
      <c r="Z74" s="16">
        <f>58.023*W74/1000</f>
        <v>134.29249281</v>
      </c>
      <c r="AA74" s="16">
        <v>929.68</v>
      </c>
      <c r="AB74" s="16">
        <v>2407.0500000000002</v>
      </c>
      <c r="AC74" s="16">
        <f t="shared" si="134"/>
        <v>2237.7862439999999</v>
      </c>
      <c r="AD74" s="16">
        <f t="shared" si="93"/>
        <v>2148.0466059</v>
      </c>
      <c r="AE74" s="16">
        <f>37.282*AB74/1000</f>
        <v>89.739638099999993</v>
      </c>
      <c r="AF74" s="16">
        <f t="shared" si="108"/>
        <v>2408.2399999999998</v>
      </c>
      <c r="AG74" s="16">
        <f t="shared" si="109"/>
        <v>5659.869007199999</v>
      </c>
      <c r="AH74" s="16">
        <f t="shared" si="110"/>
        <v>5435.8368762899991</v>
      </c>
      <c r="AI74" s="16">
        <f t="shared" si="111"/>
        <v>224.03213090999998</v>
      </c>
      <c r="AJ74" s="20"/>
    </row>
    <row r="75" spans="1:36" ht="31.5" hidden="1" x14ac:dyDescent="0.25">
      <c r="A75" s="14" t="s">
        <v>111</v>
      </c>
      <c r="B75" s="2" t="s">
        <v>28</v>
      </c>
      <c r="C75" s="26">
        <v>1054.6679999999999</v>
      </c>
      <c r="D75" s="16">
        <v>2210.5700000000002</v>
      </c>
      <c r="E75" s="16">
        <f t="shared" si="88"/>
        <v>2331.4174407600003</v>
      </c>
      <c r="F75" s="16">
        <f t="shared" si="103"/>
        <v>2331.4174407600003</v>
      </c>
      <c r="G75" s="16"/>
      <c r="H75" s="16">
        <v>639.85299999999995</v>
      </c>
      <c r="I75" s="16">
        <v>2210.5700000000002</v>
      </c>
      <c r="J75" s="16">
        <f t="shared" si="128"/>
        <v>1414.43984621</v>
      </c>
      <c r="K75" s="16">
        <f t="shared" si="129"/>
        <v>1414.43984621</v>
      </c>
      <c r="L75" s="16"/>
      <c r="M75" s="16">
        <v>414.815</v>
      </c>
      <c r="N75" s="16">
        <v>2314.4699999999998</v>
      </c>
      <c r="O75" s="16">
        <f t="shared" si="130"/>
        <v>960.0768730499999</v>
      </c>
      <c r="P75" s="16">
        <f t="shared" si="131"/>
        <v>960.0768730499999</v>
      </c>
      <c r="Q75" s="16"/>
      <c r="R75" s="16">
        <f t="shared" si="104"/>
        <v>1054.6679999999999</v>
      </c>
      <c r="S75" s="16">
        <f t="shared" si="105"/>
        <v>2374.5167192600002</v>
      </c>
      <c r="T75" s="16">
        <f t="shared" si="106"/>
        <v>2374.5167192600002</v>
      </c>
      <c r="U75" s="16">
        <f t="shared" si="107"/>
        <v>0</v>
      </c>
      <c r="V75" s="16">
        <v>639.85299999999995</v>
      </c>
      <c r="W75" s="16">
        <v>2314.4699999999998</v>
      </c>
      <c r="X75" s="16">
        <f t="shared" si="132"/>
        <v>1480.9205729099999</v>
      </c>
      <c r="Y75" s="16">
        <f t="shared" si="133"/>
        <v>1480.9205729099999</v>
      </c>
      <c r="Z75" s="16"/>
      <c r="AA75" s="16">
        <v>414.815</v>
      </c>
      <c r="AB75" s="16">
        <v>2407.0500000000002</v>
      </c>
      <c r="AC75" s="16">
        <f t="shared" si="134"/>
        <v>998.48044575000006</v>
      </c>
      <c r="AD75" s="16">
        <f t="shared" si="93"/>
        <v>998.48044575000006</v>
      </c>
      <c r="AE75" s="16"/>
      <c r="AF75" s="16">
        <f t="shared" si="108"/>
        <v>1054.6679999999999</v>
      </c>
      <c r="AG75" s="16">
        <f t="shared" si="109"/>
        <v>2479.4010186599999</v>
      </c>
      <c r="AH75" s="16">
        <f t="shared" si="110"/>
        <v>2479.4010186599999</v>
      </c>
      <c r="AI75" s="16">
        <f t="shared" si="111"/>
        <v>0</v>
      </c>
      <c r="AJ75" s="20"/>
    </row>
    <row r="76" spans="1:36" ht="31.5" hidden="1" x14ac:dyDescent="0.25">
      <c r="A76" s="14" t="s">
        <v>112</v>
      </c>
      <c r="B76" s="2" t="s">
        <v>140</v>
      </c>
      <c r="C76" s="16">
        <v>937.3</v>
      </c>
      <c r="D76" s="16">
        <v>2210.5700000000002</v>
      </c>
      <c r="E76" s="16">
        <f t="shared" si="88"/>
        <v>2071.9672609999998</v>
      </c>
      <c r="F76" s="16">
        <f t="shared" si="103"/>
        <v>2008.1038936999998</v>
      </c>
      <c r="G76" s="16">
        <f>28.89*D76/1000</f>
        <v>63.863367300000007</v>
      </c>
      <c r="H76" s="16">
        <v>613.42999999999995</v>
      </c>
      <c r="I76" s="16">
        <v>2210.5700000000002</v>
      </c>
      <c r="J76" s="16">
        <f t="shared" si="128"/>
        <v>1356.0299550999998</v>
      </c>
      <c r="K76" s="16">
        <f t="shared" si="129"/>
        <v>1316.4607520999998</v>
      </c>
      <c r="L76" s="16">
        <f>17.9*I76/1000</f>
        <v>39.569203000000002</v>
      </c>
      <c r="M76" s="16">
        <v>323.87</v>
      </c>
      <c r="N76" s="16">
        <v>2314.4699999999998</v>
      </c>
      <c r="O76" s="16">
        <f t="shared" si="130"/>
        <v>749.58739889999993</v>
      </c>
      <c r="P76" s="16">
        <f t="shared" si="131"/>
        <v>724.15137359999994</v>
      </c>
      <c r="Q76" s="16">
        <f>10.99*N76/1000</f>
        <v>25.436025299999997</v>
      </c>
      <c r="R76" s="16">
        <f t="shared" si="104"/>
        <v>937.3</v>
      </c>
      <c r="S76" s="16">
        <f t="shared" si="105"/>
        <v>2105.617354</v>
      </c>
      <c r="T76" s="16">
        <f t="shared" si="106"/>
        <v>2040.6121256999998</v>
      </c>
      <c r="U76" s="16">
        <f t="shared" si="107"/>
        <v>65.005228299999999</v>
      </c>
      <c r="V76" s="16">
        <v>613.42999999999995</v>
      </c>
      <c r="W76" s="16">
        <v>2314.4699999999998</v>
      </c>
      <c r="X76" s="16">
        <f t="shared" si="132"/>
        <v>1419.7653320999998</v>
      </c>
      <c r="Y76" s="16">
        <f t="shared" si="133"/>
        <v>1378.3363190999999</v>
      </c>
      <c r="Z76" s="16">
        <f>17.9*W76/1000</f>
        <v>41.429012999999991</v>
      </c>
      <c r="AA76" s="16">
        <v>323.87</v>
      </c>
      <c r="AB76" s="16">
        <v>2407.0500000000002</v>
      </c>
      <c r="AC76" s="16">
        <f t="shared" si="134"/>
        <v>779.57128350000005</v>
      </c>
      <c r="AD76" s="16">
        <f t="shared" si="93"/>
        <v>753.11780400000009</v>
      </c>
      <c r="AE76" s="16">
        <f>10.99*AB76/1000</f>
        <v>26.4534795</v>
      </c>
      <c r="AF76" s="16">
        <f t="shared" si="108"/>
        <v>937.3</v>
      </c>
      <c r="AG76" s="16">
        <f t="shared" si="109"/>
        <v>2199.3366155999997</v>
      </c>
      <c r="AH76" s="16">
        <f t="shared" si="110"/>
        <v>2131.4541230999998</v>
      </c>
      <c r="AI76" s="16">
        <f t="shared" si="111"/>
        <v>67.882492499999984</v>
      </c>
      <c r="AJ76" s="20"/>
    </row>
    <row r="77" spans="1:36" ht="31.5" hidden="1" x14ac:dyDescent="0.25">
      <c r="A77" s="14" t="s">
        <v>113</v>
      </c>
      <c r="B77" s="2" t="s">
        <v>29</v>
      </c>
      <c r="C77" s="26">
        <v>1285.5</v>
      </c>
      <c r="D77" s="16">
        <v>2210.5700000000002</v>
      </c>
      <c r="E77" s="16">
        <f t="shared" si="88"/>
        <v>2841.6877350000004</v>
      </c>
      <c r="F77" s="16">
        <f t="shared" si="103"/>
        <v>2841.6877350000004</v>
      </c>
      <c r="G77" s="16"/>
      <c r="H77" s="16">
        <v>845.53</v>
      </c>
      <c r="I77" s="16">
        <v>2210.5700000000002</v>
      </c>
      <c r="J77" s="16">
        <f t="shared" si="128"/>
        <v>1869.1032521000002</v>
      </c>
      <c r="K77" s="16">
        <f t="shared" si="129"/>
        <v>1869.1032521000002</v>
      </c>
      <c r="L77" s="16"/>
      <c r="M77" s="16">
        <v>439.97</v>
      </c>
      <c r="N77" s="16">
        <v>2314.4699999999998</v>
      </c>
      <c r="O77" s="16">
        <f t="shared" si="130"/>
        <v>1018.2973658999999</v>
      </c>
      <c r="P77" s="16">
        <f t="shared" si="131"/>
        <v>1018.2973658999999</v>
      </c>
      <c r="Q77" s="16"/>
      <c r="R77" s="16">
        <f t="shared" si="104"/>
        <v>1285.5</v>
      </c>
      <c r="S77" s="16">
        <f t="shared" si="105"/>
        <v>2887.4006180000001</v>
      </c>
      <c r="T77" s="16">
        <f t="shared" si="106"/>
        <v>2887.4006180000001</v>
      </c>
      <c r="U77" s="16">
        <f t="shared" si="107"/>
        <v>0</v>
      </c>
      <c r="V77" s="16">
        <v>845.53</v>
      </c>
      <c r="W77" s="16">
        <v>2314.4699999999998</v>
      </c>
      <c r="X77" s="16">
        <f t="shared" si="132"/>
        <v>1956.9538190999997</v>
      </c>
      <c r="Y77" s="16">
        <f t="shared" si="133"/>
        <v>1956.9538190999997</v>
      </c>
      <c r="Z77" s="16"/>
      <c r="AA77" s="16">
        <v>439.97</v>
      </c>
      <c r="AB77" s="16">
        <v>2407.0500000000002</v>
      </c>
      <c r="AC77" s="16">
        <f t="shared" si="134"/>
        <v>1059.0297885000002</v>
      </c>
      <c r="AD77" s="16">
        <f t="shared" si="93"/>
        <v>1059.0297885000002</v>
      </c>
      <c r="AE77" s="16"/>
      <c r="AF77" s="16">
        <f t="shared" si="108"/>
        <v>1285.5</v>
      </c>
      <c r="AG77" s="16">
        <f t="shared" si="109"/>
        <v>3015.9836076000001</v>
      </c>
      <c r="AH77" s="16">
        <f t="shared" si="110"/>
        <v>3015.9836076000001</v>
      </c>
      <c r="AI77" s="16">
        <f t="shared" si="111"/>
        <v>0</v>
      </c>
      <c r="AJ77" s="20"/>
    </row>
    <row r="78" spans="1:36" ht="47.25" hidden="1" x14ac:dyDescent="0.25">
      <c r="A78" s="14" t="s">
        <v>157</v>
      </c>
      <c r="B78" s="2" t="s">
        <v>158</v>
      </c>
      <c r="C78" s="26">
        <v>3002.33</v>
      </c>
      <c r="D78" s="16">
        <v>2210.5700000000002</v>
      </c>
      <c r="E78" s="16">
        <f t="shared" ref="E78" si="135">C78*D78/1000</f>
        <v>6636.8606281000002</v>
      </c>
      <c r="F78" s="16">
        <f t="shared" ref="F78" si="136">E78-G78</f>
        <v>6636.8606281000002</v>
      </c>
      <c r="G78" s="16"/>
      <c r="H78" s="16">
        <v>3628.21</v>
      </c>
      <c r="I78" s="16">
        <v>2210.5700000000002</v>
      </c>
      <c r="J78" s="16">
        <f t="shared" ref="J78" si="137">H78*I78/1000</f>
        <v>8020.4121796999998</v>
      </c>
      <c r="K78" s="16">
        <f t="shared" ref="K78" si="138">J78-L78</f>
        <v>8020.4121796999998</v>
      </c>
      <c r="L78" s="16"/>
      <c r="M78" s="16">
        <v>3002.33</v>
      </c>
      <c r="N78" s="16">
        <v>2314.4699999999998</v>
      </c>
      <c r="O78" s="16">
        <f t="shared" ref="O78" si="139">M78*N78/1000</f>
        <v>6948.8027150999997</v>
      </c>
      <c r="P78" s="16">
        <f t="shared" ref="P78" si="140">O78-Q78</f>
        <v>6948.8027150999997</v>
      </c>
      <c r="Q78" s="16"/>
      <c r="R78" s="16">
        <f t="shared" si="104"/>
        <v>6630.54</v>
      </c>
      <c r="S78" s="16">
        <f t="shared" si="105"/>
        <v>14969.214894799999</v>
      </c>
      <c r="T78" s="16">
        <f t="shared" si="106"/>
        <v>14969.214894799999</v>
      </c>
      <c r="U78" s="16">
        <f t="shared" si="107"/>
        <v>0</v>
      </c>
      <c r="V78" s="16">
        <v>3628.21</v>
      </c>
      <c r="W78" s="16">
        <v>2314.4699999999998</v>
      </c>
      <c r="X78" s="16">
        <f t="shared" ref="X78" si="141">V78*W78/1000</f>
        <v>8397.3831986999994</v>
      </c>
      <c r="Y78" s="16">
        <f t="shared" ref="Y78" si="142">X78-Z78</f>
        <v>8397.3831986999994</v>
      </c>
      <c r="Z78" s="16"/>
      <c r="AA78" s="16">
        <v>3002.33</v>
      </c>
      <c r="AB78" s="16">
        <v>2407.0500000000002</v>
      </c>
      <c r="AC78" s="16">
        <f t="shared" ref="AC78" si="143">AA78*AB78/1000</f>
        <v>7226.7584265000005</v>
      </c>
      <c r="AD78" s="16">
        <f t="shared" ref="AD78" si="144">AC78-AE78</f>
        <v>7226.7584265000005</v>
      </c>
      <c r="AE78" s="16"/>
      <c r="AF78" s="16">
        <f t="shared" ref="AF78" si="145">V78+AA78</f>
        <v>6630.54</v>
      </c>
      <c r="AG78" s="16">
        <f t="shared" ref="AG78" si="146">X78+AC78</f>
        <v>15624.1416252</v>
      </c>
      <c r="AH78" s="16">
        <f t="shared" ref="AH78" si="147">Y78+AD78</f>
        <v>15624.1416252</v>
      </c>
      <c r="AI78" s="16">
        <f t="shared" ref="AI78" si="148">Z78+AE78</f>
        <v>0</v>
      </c>
      <c r="AJ78" s="20"/>
    </row>
    <row r="79" spans="1:36" s="13" customFormat="1" ht="47.25" hidden="1" x14ac:dyDescent="0.25">
      <c r="A79" s="11" t="s">
        <v>114</v>
      </c>
      <c r="B79" s="4" t="s">
        <v>34</v>
      </c>
      <c r="C79" s="12">
        <f>C80+C81+C82+C83+C84+C88+C89+C90+C91</f>
        <v>4868.8609999999999</v>
      </c>
      <c r="D79" s="12"/>
      <c r="E79" s="12">
        <f t="shared" ref="E79:H79" si="149">E80+E81+E82+E83+E84+E88+E89+E90+E91</f>
        <v>10762.958060770001</v>
      </c>
      <c r="F79" s="12">
        <f t="shared" si="149"/>
        <v>8325.6410535900013</v>
      </c>
      <c r="G79" s="12">
        <f t="shared" si="149"/>
        <v>2437.3170071800005</v>
      </c>
      <c r="H79" s="12">
        <f t="shared" si="149"/>
        <v>2793.7409999999995</v>
      </c>
      <c r="I79" s="12"/>
      <c r="J79" s="12">
        <f t="shared" ref="J79:M79" si="150">J80+J81+J82+J83+J84+J88+J89+J90+J91</f>
        <v>6175.7600423700005</v>
      </c>
      <c r="K79" s="12">
        <f t="shared" si="150"/>
        <v>4748.2269900500005</v>
      </c>
      <c r="L79" s="12">
        <f t="shared" si="150"/>
        <v>1427.53305232</v>
      </c>
      <c r="M79" s="12">
        <f t="shared" si="150"/>
        <v>2075.12</v>
      </c>
      <c r="N79" s="12"/>
      <c r="O79" s="12">
        <f t="shared" ref="O79:V79" si="151">O80+O81+O82+O83+O84+O88+O89+O90+O91</f>
        <v>4802.8029864</v>
      </c>
      <c r="P79" s="12">
        <f t="shared" si="151"/>
        <v>3745.5577193399986</v>
      </c>
      <c r="Q79" s="12">
        <f t="shared" si="151"/>
        <v>1057.2452670599998</v>
      </c>
      <c r="R79" s="12">
        <f t="shared" si="151"/>
        <v>4868.8609999999999</v>
      </c>
      <c r="S79" s="12">
        <f t="shared" si="151"/>
        <v>10978.563028769999</v>
      </c>
      <c r="T79" s="12">
        <f t="shared" si="151"/>
        <v>8493.7847093900018</v>
      </c>
      <c r="U79" s="12">
        <f t="shared" si="151"/>
        <v>2484.7783193800001</v>
      </c>
      <c r="V79" s="12">
        <f t="shared" si="151"/>
        <v>2793.7409999999995</v>
      </c>
      <c r="W79" s="12"/>
      <c r="X79" s="12">
        <f t="shared" ref="X79:AA79" si="152">X80+X81+X82+X83+X84+X88+X89+X90+X91</f>
        <v>6466.0297322700007</v>
      </c>
      <c r="Y79" s="12">
        <f t="shared" si="152"/>
        <v>4971.40055355</v>
      </c>
      <c r="Z79" s="12">
        <f t="shared" si="152"/>
        <v>1494.6291787199998</v>
      </c>
      <c r="AA79" s="12">
        <f t="shared" si="152"/>
        <v>2075.12</v>
      </c>
      <c r="AB79" s="12"/>
      <c r="AC79" s="12">
        <f t="shared" ref="AC79:AI79" si="153">AC80+AC81+AC82+AC83+AC84+AC88+AC89+AC90+AC91</f>
        <v>4994.9175960000002</v>
      </c>
      <c r="AD79" s="12">
        <f t="shared" si="153"/>
        <v>3895.3819701000002</v>
      </c>
      <c r="AE79" s="12">
        <f t="shared" si="153"/>
        <v>1099.5356259000002</v>
      </c>
      <c r="AF79" s="12">
        <f t="shared" si="153"/>
        <v>4868.8609999999999</v>
      </c>
      <c r="AG79" s="12">
        <f t="shared" si="153"/>
        <v>11460.94732827</v>
      </c>
      <c r="AH79" s="12">
        <f t="shared" si="153"/>
        <v>8866.7825236499993</v>
      </c>
      <c r="AI79" s="12">
        <f t="shared" si="153"/>
        <v>2594.1648046199998</v>
      </c>
      <c r="AJ79" s="29"/>
    </row>
    <row r="80" spans="1:36" ht="31.5" hidden="1" x14ac:dyDescent="0.25">
      <c r="A80" s="14" t="s">
        <v>115</v>
      </c>
      <c r="B80" s="2" t="s">
        <v>165</v>
      </c>
      <c r="C80" s="26">
        <v>875.72</v>
      </c>
      <c r="D80" s="16">
        <v>2210.5700000000002</v>
      </c>
      <c r="E80" s="16">
        <f t="shared" si="88"/>
        <v>1935.8403604</v>
      </c>
      <c r="F80" s="16">
        <f t="shared" ref="F80:F96" si="154">E80-G80</f>
        <v>1161.50421624</v>
      </c>
      <c r="G80" s="16">
        <f>E80*40%</f>
        <v>774.33614416</v>
      </c>
      <c r="H80" s="16">
        <v>539.5</v>
      </c>
      <c r="I80" s="16">
        <v>2210.5700000000002</v>
      </c>
      <c r="J80" s="16">
        <f t="shared" si="128"/>
        <v>1192.602515</v>
      </c>
      <c r="K80" s="16">
        <f t="shared" si="129"/>
        <v>715.561509</v>
      </c>
      <c r="L80" s="17">
        <f>J80*40%</f>
        <v>477.04100600000004</v>
      </c>
      <c r="M80" s="16">
        <v>336.22</v>
      </c>
      <c r="N80" s="16">
        <v>2314.4699999999998</v>
      </c>
      <c r="O80" s="16">
        <f t="shared" si="130"/>
        <v>778.17110339999999</v>
      </c>
      <c r="P80" s="16">
        <f t="shared" si="131"/>
        <v>466.90266204</v>
      </c>
      <c r="Q80" s="17">
        <f>O80*40%</f>
        <v>311.26844136</v>
      </c>
      <c r="R80" s="16">
        <f t="shared" ref="R80:R96" si="155">H80+M80</f>
        <v>875.72</v>
      </c>
      <c r="S80" s="16">
        <f t="shared" ref="S80:S96" si="156">J80+O80</f>
        <v>1970.7736184</v>
      </c>
      <c r="T80" s="16">
        <f t="shared" ref="T80:T96" si="157">K80+P80</f>
        <v>1182.4641710400001</v>
      </c>
      <c r="U80" s="16">
        <f t="shared" ref="U80:U96" si="158">L80+Q80</f>
        <v>788.30944736000004</v>
      </c>
      <c r="V80" s="16">
        <v>539.5</v>
      </c>
      <c r="W80" s="16">
        <v>2314.4699999999998</v>
      </c>
      <c r="X80" s="16">
        <f t="shared" si="132"/>
        <v>1248.656565</v>
      </c>
      <c r="Y80" s="16">
        <f t="shared" si="133"/>
        <v>749.193939</v>
      </c>
      <c r="Z80" s="17">
        <f>X80*40%</f>
        <v>499.462626</v>
      </c>
      <c r="AA80" s="16">
        <v>336.22</v>
      </c>
      <c r="AB80" s="16">
        <v>2407.0500000000002</v>
      </c>
      <c r="AC80" s="16">
        <f t="shared" si="134"/>
        <v>809.29835100000014</v>
      </c>
      <c r="AD80" s="16">
        <f t="shared" si="93"/>
        <v>485.57901060000006</v>
      </c>
      <c r="AE80" s="17">
        <f>AC80*40%</f>
        <v>323.71934040000008</v>
      </c>
      <c r="AF80" s="16">
        <f t="shared" ref="AF80:AF96" si="159">V80+AA80</f>
        <v>875.72</v>
      </c>
      <c r="AG80" s="16">
        <f t="shared" ref="AG80:AG96" si="160">X80+AC80</f>
        <v>2057.9549160000001</v>
      </c>
      <c r="AH80" s="16">
        <f t="shared" ref="AH80:AH96" si="161">Y80+AD80</f>
        <v>1234.7729496000002</v>
      </c>
      <c r="AI80" s="16">
        <f t="shared" ref="AI80:AI96" si="162">Z80+AE80</f>
        <v>823.18196640000008</v>
      </c>
      <c r="AJ80" s="20"/>
    </row>
    <row r="81" spans="1:36" ht="31.5" hidden="1" x14ac:dyDescent="0.25">
      <c r="A81" s="14" t="s">
        <v>116</v>
      </c>
      <c r="B81" s="2" t="s">
        <v>166</v>
      </c>
      <c r="C81" s="26">
        <v>1186.83</v>
      </c>
      <c r="D81" s="16">
        <v>2210.5700000000002</v>
      </c>
      <c r="E81" s="16">
        <f t="shared" si="88"/>
        <v>2623.5707930999997</v>
      </c>
      <c r="F81" s="16">
        <f t="shared" si="154"/>
        <v>2361.2137137899999</v>
      </c>
      <c r="G81" s="16">
        <f>E81*10%</f>
        <v>262.35707930999996</v>
      </c>
      <c r="H81" s="16">
        <v>734.7</v>
      </c>
      <c r="I81" s="16">
        <v>2210.5700000000002</v>
      </c>
      <c r="J81" s="16">
        <f t="shared" si="128"/>
        <v>1624.1057790000004</v>
      </c>
      <c r="K81" s="16">
        <f t="shared" si="129"/>
        <v>1461.6952011000003</v>
      </c>
      <c r="L81" s="16">
        <f>J81*10%</f>
        <v>162.41057790000005</v>
      </c>
      <c r="M81" s="16">
        <v>452.12999999999988</v>
      </c>
      <c r="N81" s="16">
        <v>2314.4699999999998</v>
      </c>
      <c r="O81" s="16">
        <f t="shared" si="130"/>
        <v>1046.4413210999996</v>
      </c>
      <c r="P81" s="16">
        <f t="shared" si="131"/>
        <v>941.79718898999965</v>
      </c>
      <c r="Q81" s="17">
        <f>O81*10%</f>
        <v>104.64413210999997</v>
      </c>
      <c r="R81" s="16">
        <f t="shared" si="155"/>
        <v>1186.83</v>
      </c>
      <c r="S81" s="16">
        <f t="shared" si="156"/>
        <v>2670.5471001000001</v>
      </c>
      <c r="T81" s="16">
        <f t="shared" si="157"/>
        <v>2403.4923900899998</v>
      </c>
      <c r="U81" s="16">
        <f t="shared" si="158"/>
        <v>267.05471001000001</v>
      </c>
      <c r="V81" s="16">
        <v>734.7</v>
      </c>
      <c r="W81" s="16">
        <v>2314.4699999999998</v>
      </c>
      <c r="X81" s="16">
        <f t="shared" si="132"/>
        <v>1700.4411089999999</v>
      </c>
      <c r="Y81" s="16">
        <f t="shared" si="133"/>
        <v>1530.3969980999998</v>
      </c>
      <c r="Z81" s="17">
        <f>X81*10%</f>
        <v>170.04411089999999</v>
      </c>
      <c r="AA81" s="16">
        <v>452.12999999999988</v>
      </c>
      <c r="AB81" s="16">
        <v>2407.0500000000002</v>
      </c>
      <c r="AC81" s="16">
        <f t="shared" si="134"/>
        <v>1088.2995165</v>
      </c>
      <c r="AD81" s="16">
        <f t="shared" si="93"/>
        <v>979.46956484999998</v>
      </c>
      <c r="AE81" s="17">
        <f>AC81*10%</f>
        <v>108.82995165</v>
      </c>
      <c r="AF81" s="16">
        <f t="shared" si="159"/>
        <v>1186.83</v>
      </c>
      <c r="AG81" s="16">
        <f t="shared" si="160"/>
        <v>2788.7406254999996</v>
      </c>
      <c r="AH81" s="16">
        <f t="shared" si="161"/>
        <v>2509.8665629499997</v>
      </c>
      <c r="AI81" s="16">
        <f t="shared" si="162"/>
        <v>278.87406254999996</v>
      </c>
      <c r="AJ81" s="20"/>
    </row>
    <row r="82" spans="1:36" ht="31.5" hidden="1" x14ac:dyDescent="0.25">
      <c r="A82" s="14" t="s">
        <v>117</v>
      </c>
      <c r="B82" s="2" t="s">
        <v>167</v>
      </c>
      <c r="C82" s="26">
        <v>291</v>
      </c>
      <c r="D82" s="16">
        <v>2210.5700000000002</v>
      </c>
      <c r="E82" s="16">
        <f t="shared" si="88"/>
        <v>643.27586999999994</v>
      </c>
      <c r="F82" s="16">
        <f t="shared" si="154"/>
        <v>578.94828299999995</v>
      </c>
      <c r="G82" s="16">
        <f>E82*10%</f>
        <v>64.327586999999994</v>
      </c>
      <c r="H82" s="16">
        <v>189</v>
      </c>
      <c r="I82" s="16">
        <v>2210.5700000000002</v>
      </c>
      <c r="J82" s="16">
        <f t="shared" si="128"/>
        <v>417.79773000000006</v>
      </c>
      <c r="K82" s="16">
        <f t="shared" si="129"/>
        <v>376.01795700000002</v>
      </c>
      <c r="L82" s="16">
        <f t="shared" ref="L82:L83" si="163">J82*10%</f>
        <v>41.779773000000006</v>
      </c>
      <c r="M82" s="16">
        <v>102</v>
      </c>
      <c r="N82" s="16">
        <v>2314.4699999999998</v>
      </c>
      <c r="O82" s="16">
        <f t="shared" si="130"/>
        <v>236.07593999999997</v>
      </c>
      <c r="P82" s="16">
        <f t="shared" si="131"/>
        <v>212.46834599999997</v>
      </c>
      <c r="Q82" s="17">
        <f t="shared" ref="Q82:Q83" si="164">O82*10%</f>
        <v>23.607593999999999</v>
      </c>
      <c r="R82" s="16">
        <f t="shared" si="155"/>
        <v>291</v>
      </c>
      <c r="S82" s="16">
        <f t="shared" si="156"/>
        <v>653.87367000000006</v>
      </c>
      <c r="T82" s="16">
        <f t="shared" si="157"/>
        <v>588.48630300000002</v>
      </c>
      <c r="U82" s="16">
        <f t="shared" si="158"/>
        <v>65.387367000000012</v>
      </c>
      <c r="V82" s="16">
        <v>189</v>
      </c>
      <c r="W82" s="16">
        <v>2314.4699999999998</v>
      </c>
      <c r="X82" s="16">
        <f t="shared" si="132"/>
        <v>437.43482999999998</v>
      </c>
      <c r="Y82" s="16">
        <f t="shared" si="133"/>
        <v>393.69134699999995</v>
      </c>
      <c r="Z82" s="17">
        <f t="shared" ref="Z82:Z83" si="165">X82*10%</f>
        <v>43.743482999999998</v>
      </c>
      <c r="AA82" s="16">
        <v>102</v>
      </c>
      <c r="AB82" s="16">
        <v>2407.0500000000002</v>
      </c>
      <c r="AC82" s="16">
        <f t="shared" si="134"/>
        <v>245.51910000000001</v>
      </c>
      <c r="AD82" s="16">
        <f t="shared" si="93"/>
        <v>220.96719000000002</v>
      </c>
      <c r="AE82" s="17">
        <f t="shared" ref="AE82:AE83" si="166">AC82*10%</f>
        <v>24.551910000000003</v>
      </c>
      <c r="AF82" s="16">
        <f t="shared" si="159"/>
        <v>291</v>
      </c>
      <c r="AG82" s="16">
        <f t="shared" si="160"/>
        <v>682.95393000000001</v>
      </c>
      <c r="AH82" s="16">
        <f t="shared" si="161"/>
        <v>614.65853700000002</v>
      </c>
      <c r="AI82" s="16">
        <f t="shared" si="162"/>
        <v>68.295393000000004</v>
      </c>
      <c r="AJ82" s="20"/>
    </row>
    <row r="83" spans="1:36" ht="31.5" hidden="1" x14ac:dyDescent="0.25">
      <c r="A83" s="14" t="s">
        <v>118</v>
      </c>
      <c r="B83" s="2" t="s">
        <v>168</v>
      </c>
      <c r="C83" s="26">
        <v>189.29</v>
      </c>
      <c r="D83" s="16">
        <v>2210.5700000000002</v>
      </c>
      <c r="E83" s="16">
        <f>C83*D83/1000</f>
        <v>418.43879529999998</v>
      </c>
      <c r="F83" s="16">
        <f t="shared" si="154"/>
        <v>376.59491577</v>
      </c>
      <c r="G83" s="16">
        <f>E83*10%</f>
        <v>41.843879530000002</v>
      </c>
      <c r="H83" s="16">
        <v>90.35</v>
      </c>
      <c r="I83" s="16">
        <v>2210.5700000000002</v>
      </c>
      <c r="J83" s="16">
        <f t="shared" si="128"/>
        <v>199.7249995</v>
      </c>
      <c r="K83" s="16">
        <f t="shared" si="129"/>
        <v>179.75249954999998</v>
      </c>
      <c r="L83" s="16">
        <f t="shared" si="163"/>
        <v>19.97249995</v>
      </c>
      <c r="M83" s="16">
        <v>98.94</v>
      </c>
      <c r="N83" s="16">
        <v>2314.4699999999998</v>
      </c>
      <c r="O83" s="16">
        <f t="shared" si="130"/>
        <v>228.99366179999998</v>
      </c>
      <c r="P83" s="16">
        <f t="shared" si="131"/>
        <v>206.09429561999997</v>
      </c>
      <c r="Q83" s="17">
        <f t="shared" si="164"/>
        <v>22.899366180000001</v>
      </c>
      <c r="R83" s="16">
        <f t="shared" si="155"/>
        <v>189.29</v>
      </c>
      <c r="S83" s="16">
        <f t="shared" si="156"/>
        <v>428.71866130000001</v>
      </c>
      <c r="T83" s="16">
        <f t="shared" si="157"/>
        <v>385.84679516999995</v>
      </c>
      <c r="U83" s="16">
        <f t="shared" si="158"/>
        <v>42.871866130000001</v>
      </c>
      <c r="V83" s="16">
        <v>90.35</v>
      </c>
      <c r="W83" s="16">
        <v>2314.4699999999998</v>
      </c>
      <c r="X83" s="16">
        <f t="shared" si="132"/>
        <v>209.11236449999996</v>
      </c>
      <c r="Y83" s="16">
        <f t="shared" si="133"/>
        <v>188.20112804999997</v>
      </c>
      <c r="Z83" s="17">
        <f t="shared" si="165"/>
        <v>20.911236449999997</v>
      </c>
      <c r="AA83" s="16">
        <v>98.94</v>
      </c>
      <c r="AB83" s="16">
        <v>2407.0500000000002</v>
      </c>
      <c r="AC83" s="16">
        <f t="shared" si="134"/>
        <v>238.153527</v>
      </c>
      <c r="AD83" s="16">
        <f t="shared" si="93"/>
        <v>214.33817429999999</v>
      </c>
      <c r="AE83" s="17">
        <f t="shared" si="166"/>
        <v>23.815352700000002</v>
      </c>
      <c r="AF83" s="16">
        <f t="shared" si="159"/>
        <v>189.29</v>
      </c>
      <c r="AG83" s="16">
        <f t="shared" si="160"/>
        <v>447.26589149999995</v>
      </c>
      <c r="AH83" s="16">
        <f t="shared" si="161"/>
        <v>402.53930234999996</v>
      </c>
      <c r="AI83" s="16">
        <f t="shared" si="162"/>
        <v>44.726589149999995</v>
      </c>
      <c r="AJ83" s="20"/>
    </row>
    <row r="84" spans="1:36" s="13" customFormat="1" ht="47.25" hidden="1" x14ac:dyDescent="0.25">
      <c r="A84" s="11" t="s">
        <v>119</v>
      </c>
      <c r="B84" s="4" t="s">
        <v>161</v>
      </c>
      <c r="C84" s="27">
        <v>1640.32</v>
      </c>
      <c r="D84" s="12">
        <v>2210.5700000000002</v>
      </c>
      <c r="E84" s="27">
        <f>E85+E87</f>
        <v>3626.0421824000005</v>
      </c>
      <c r="F84" s="27">
        <f>F85</f>
        <v>2331.5898652200003</v>
      </c>
      <c r="G84" s="27">
        <f>G85+G86</f>
        <v>1294.4523171800001</v>
      </c>
      <c r="H84" s="27">
        <v>820.16</v>
      </c>
      <c r="I84" s="12">
        <v>2210.5700000000002</v>
      </c>
      <c r="J84" s="27">
        <f>J85+J87</f>
        <v>1813.0210912000002</v>
      </c>
      <c r="K84" s="27">
        <f>K85</f>
        <v>1086.6918957300002</v>
      </c>
      <c r="L84" s="27">
        <f>L85+L86</f>
        <v>726.32919547000006</v>
      </c>
      <c r="M84" s="27">
        <v>820.16</v>
      </c>
      <c r="N84" s="12">
        <v>2314.4699999999998</v>
      </c>
      <c r="O84" s="27">
        <f>O85+O87</f>
        <v>1898.2357151999997</v>
      </c>
      <c r="P84" s="27">
        <f>P85</f>
        <v>1303.4099817899998</v>
      </c>
      <c r="Q84" s="27">
        <f>Q85+Q86</f>
        <v>594.82573340999988</v>
      </c>
      <c r="R84" s="12">
        <f t="shared" ref="R84:R87" si="167">H84+M84</f>
        <v>1640.32</v>
      </c>
      <c r="S84" s="12">
        <f t="shared" ref="S84:S87" si="168">J84+O84</f>
        <v>3711.2568063999997</v>
      </c>
      <c r="T84" s="12">
        <f t="shared" ref="T84:T87" si="169">K84+P84</f>
        <v>2390.10187752</v>
      </c>
      <c r="U84" s="12">
        <f t="shared" ref="U84:U87" si="170">L84+Q84</f>
        <v>1321.1549288799999</v>
      </c>
      <c r="V84" s="27">
        <f>H84</f>
        <v>820.16</v>
      </c>
      <c r="W84" s="12">
        <v>2314.4699999999998</v>
      </c>
      <c r="X84" s="27">
        <f>X85+X87</f>
        <v>1898.2357152</v>
      </c>
      <c r="Y84" s="27">
        <f>Y85</f>
        <v>1137.7679928299999</v>
      </c>
      <c r="Z84" s="27">
        <f>Z85+Z86</f>
        <v>760.46772236999993</v>
      </c>
      <c r="AA84" s="27">
        <f>M84</f>
        <v>820.16</v>
      </c>
      <c r="AB84" s="12">
        <v>2407.0500000000002</v>
      </c>
      <c r="AC84" s="27">
        <f>AC85+AC87</f>
        <v>1974.1661280000003</v>
      </c>
      <c r="AD84" s="27">
        <f>AD85</f>
        <v>1355.5470568500002</v>
      </c>
      <c r="AE84" s="27">
        <f>AE85+AE86</f>
        <v>618.61907115000008</v>
      </c>
      <c r="AF84" s="12">
        <f t="shared" si="159"/>
        <v>1640.32</v>
      </c>
      <c r="AG84" s="12">
        <f t="shared" si="160"/>
        <v>3872.4018432000003</v>
      </c>
      <c r="AH84" s="12">
        <f t="shared" si="161"/>
        <v>2493.3150496799999</v>
      </c>
      <c r="AI84" s="12">
        <f t="shared" si="162"/>
        <v>1379.0867935199999</v>
      </c>
      <c r="AJ84" s="29"/>
    </row>
    <row r="85" spans="1:36" ht="73.900000000000006" hidden="1" customHeight="1" x14ac:dyDescent="0.25">
      <c r="A85" s="14"/>
      <c r="B85" s="30" t="s">
        <v>172</v>
      </c>
      <c r="C85" s="26">
        <f>C84-C87</f>
        <v>1171.94</v>
      </c>
      <c r="D85" s="16">
        <v>2210.5700000000002</v>
      </c>
      <c r="E85" s="16">
        <f t="shared" ref="E85" si="171">C85*D85/1000</f>
        <v>2590.6554058000002</v>
      </c>
      <c r="F85" s="16">
        <f t="shared" ref="F85" si="172">E85-G85</f>
        <v>2331.5898652200003</v>
      </c>
      <c r="G85" s="16">
        <f>E85*10%</f>
        <v>259.06554058</v>
      </c>
      <c r="H85" s="26">
        <f>H84-H87</f>
        <v>546.21</v>
      </c>
      <c r="I85" s="16">
        <v>2210.5700000000002</v>
      </c>
      <c r="J85" s="16">
        <f t="shared" ref="J85" si="173">H85*I85/1000</f>
        <v>1207.4354397000002</v>
      </c>
      <c r="K85" s="16">
        <f t="shared" ref="K85" si="174">J85-L85</f>
        <v>1086.6918957300002</v>
      </c>
      <c r="L85" s="16">
        <f>J85*10%</f>
        <v>120.74354397000002</v>
      </c>
      <c r="M85" s="26">
        <f>M84-M87</f>
        <v>625.73</v>
      </c>
      <c r="N85" s="16">
        <v>2314.4699999999998</v>
      </c>
      <c r="O85" s="16">
        <f t="shared" ref="O85" si="175">M85*N85/1000</f>
        <v>1448.2333130999998</v>
      </c>
      <c r="P85" s="16">
        <f t="shared" ref="P85" si="176">O85-Q85</f>
        <v>1303.4099817899998</v>
      </c>
      <c r="Q85" s="16">
        <f>O85*10%</f>
        <v>144.82333130999999</v>
      </c>
      <c r="R85" s="16">
        <f t="shared" si="167"/>
        <v>1171.94</v>
      </c>
      <c r="S85" s="16">
        <f t="shared" si="168"/>
        <v>2655.6687528000002</v>
      </c>
      <c r="T85" s="16">
        <f t="shared" si="169"/>
        <v>2390.10187752</v>
      </c>
      <c r="U85" s="16">
        <f t="shared" si="170"/>
        <v>265.56687527999998</v>
      </c>
      <c r="V85" s="26">
        <f>V84-V87</f>
        <v>546.21</v>
      </c>
      <c r="W85" s="16">
        <v>2314.4699999999998</v>
      </c>
      <c r="X85" s="16">
        <f t="shared" ref="X85" si="177">V85*W85/1000</f>
        <v>1264.1866587</v>
      </c>
      <c r="Y85" s="16">
        <f t="shared" ref="Y85" si="178">X85-Z85</f>
        <v>1137.7679928299999</v>
      </c>
      <c r="Z85" s="16">
        <f>X85*10%</f>
        <v>126.41866587</v>
      </c>
      <c r="AA85" s="26">
        <f>AA84-AA87</f>
        <v>625.73</v>
      </c>
      <c r="AB85" s="16">
        <v>2407.0500000000002</v>
      </c>
      <c r="AC85" s="16">
        <f t="shared" ref="AC85" si="179">AA85*AB85/1000</f>
        <v>1506.1633965000003</v>
      </c>
      <c r="AD85" s="16">
        <f t="shared" ref="AD85" si="180">AC85-AE85</f>
        <v>1355.5470568500002</v>
      </c>
      <c r="AE85" s="16">
        <f>AC85*10%</f>
        <v>150.61633965000004</v>
      </c>
      <c r="AF85" s="16">
        <f t="shared" si="159"/>
        <v>1171.94</v>
      </c>
      <c r="AG85" s="16">
        <f t="shared" si="160"/>
        <v>2770.3500552000005</v>
      </c>
      <c r="AH85" s="16">
        <f t="shared" si="161"/>
        <v>2493.3150496799999</v>
      </c>
      <c r="AI85" s="16">
        <f t="shared" si="162"/>
        <v>277.03500552000003</v>
      </c>
      <c r="AJ85" s="20"/>
    </row>
    <row r="86" spans="1:36" ht="26.25" hidden="1" x14ac:dyDescent="0.25">
      <c r="A86" s="14"/>
      <c r="B86" s="30" t="s">
        <v>162</v>
      </c>
      <c r="C86" s="26"/>
      <c r="D86" s="16"/>
      <c r="E86" s="16"/>
      <c r="F86" s="16"/>
      <c r="G86" s="16">
        <f>F87</f>
        <v>1035.3867766000001</v>
      </c>
      <c r="H86" s="26"/>
      <c r="I86" s="16"/>
      <c r="J86" s="16"/>
      <c r="K86" s="16"/>
      <c r="L86" s="16">
        <f>K87</f>
        <v>605.58565150000004</v>
      </c>
      <c r="M86" s="26"/>
      <c r="N86" s="16"/>
      <c r="O86" s="16"/>
      <c r="P86" s="16"/>
      <c r="Q86" s="16">
        <f>P87</f>
        <v>450.00240209999993</v>
      </c>
      <c r="R86" s="16">
        <f t="shared" si="167"/>
        <v>0</v>
      </c>
      <c r="S86" s="16">
        <f t="shared" si="168"/>
        <v>0</v>
      </c>
      <c r="T86" s="16">
        <f t="shared" si="169"/>
        <v>0</v>
      </c>
      <c r="U86" s="16">
        <f t="shared" si="170"/>
        <v>1055.5880536</v>
      </c>
      <c r="V86" s="26"/>
      <c r="W86" s="16"/>
      <c r="X86" s="16"/>
      <c r="Y86" s="16"/>
      <c r="Z86" s="16">
        <f>Y87</f>
        <v>634.04905649999989</v>
      </c>
      <c r="AA86" s="26"/>
      <c r="AB86" s="16"/>
      <c r="AC86" s="16"/>
      <c r="AD86" s="16"/>
      <c r="AE86" s="16">
        <f>AD87</f>
        <v>468.00273150000004</v>
      </c>
      <c r="AF86" s="16">
        <f t="shared" si="159"/>
        <v>0</v>
      </c>
      <c r="AG86" s="16">
        <f t="shared" si="160"/>
        <v>0</v>
      </c>
      <c r="AH86" s="16">
        <f t="shared" si="161"/>
        <v>0</v>
      </c>
      <c r="AI86" s="16">
        <f t="shared" si="162"/>
        <v>1102.051788</v>
      </c>
      <c r="AJ86" s="20"/>
    </row>
    <row r="87" spans="1:36" ht="51.75" hidden="1" x14ac:dyDescent="0.25">
      <c r="A87" s="14"/>
      <c r="B87" s="30" t="s">
        <v>171</v>
      </c>
      <c r="C87" s="26">
        <f>C32</f>
        <v>468.38</v>
      </c>
      <c r="D87" s="16">
        <v>2210.5700000000002</v>
      </c>
      <c r="E87" s="16">
        <f t="shared" ref="E87" si="181">C87*D87/1000</f>
        <v>1035.3867766000001</v>
      </c>
      <c r="F87" s="16">
        <f t="shared" ref="F87" si="182">E87-G87</f>
        <v>1035.3867766000001</v>
      </c>
      <c r="G87" s="16"/>
      <c r="H87" s="26">
        <v>273.95</v>
      </c>
      <c r="I87" s="16">
        <v>2210.5700000000002</v>
      </c>
      <c r="J87" s="16">
        <f>H87*I87/1000</f>
        <v>605.58565150000004</v>
      </c>
      <c r="K87" s="16">
        <f t="shared" ref="K87" si="183">J87-L87</f>
        <v>605.58565150000004</v>
      </c>
      <c r="L87" s="16"/>
      <c r="M87" s="26">
        <v>194.43</v>
      </c>
      <c r="N87" s="16">
        <v>2314.4699999999998</v>
      </c>
      <c r="O87" s="16">
        <f>M87*N87/1000</f>
        <v>450.00240209999993</v>
      </c>
      <c r="P87" s="16">
        <f t="shared" ref="P87" si="184">O87-Q87</f>
        <v>450.00240209999993</v>
      </c>
      <c r="Q87" s="16"/>
      <c r="R87" s="16">
        <f t="shared" si="167"/>
        <v>468.38</v>
      </c>
      <c r="S87" s="16">
        <f t="shared" si="168"/>
        <v>1055.5880536</v>
      </c>
      <c r="T87" s="16">
        <f t="shared" si="169"/>
        <v>1055.5880536</v>
      </c>
      <c r="U87" s="16">
        <f t="shared" si="170"/>
        <v>0</v>
      </c>
      <c r="V87" s="26">
        <f>H87</f>
        <v>273.95</v>
      </c>
      <c r="W87" s="16">
        <v>2314.4699999999998</v>
      </c>
      <c r="X87" s="16">
        <f>V87*W87/1000</f>
        <v>634.04905649999989</v>
      </c>
      <c r="Y87" s="16">
        <f t="shared" ref="Y87" si="185">X87-Z87</f>
        <v>634.04905649999989</v>
      </c>
      <c r="Z87" s="16"/>
      <c r="AA87" s="26">
        <f>M87</f>
        <v>194.43</v>
      </c>
      <c r="AB87" s="16">
        <v>2407.0500000000002</v>
      </c>
      <c r="AC87" s="16">
        <f>AA87*AB87/1000</f>
        <v>468.00273150000004</v>
      </c>
      <c r="AD87" s="16">
        <f t="shared" ref="AD87" si="186">AC87-AE87</f>
        <v>468.00273150000004</v>
      </c>
      <c r="AE87" s="16"/>
      <c r="AF87" s="16">
        <f t="shared" si="159"/>
        <v>468.38</v>
      </c>
      <c r="AG87" s="16">
        <f t="shared" si="160"/>
        <v>1102.051788</v>
      </c>
      <c r="AH87" s="16">
        <f t="shared" si="161"/>
        <v>1102.051788</v>
      </c>
      <c r="AI87" s="16">
        <f t="shared" si="162"/>
        <v>0</v>
      </c>
      <c r="AJ87" s="20"/>
    </row>
    <row r="88" spans="1:36" ht="31.5" hidden="1" x14ac:dyDescent="0.25">
      <c r="A88" s="14" t="s">
        <v>120</v>
      </c>
      <c r="B88" s="2" t="s">
        <v>36</v>
      </c>
      <c r="C88" s="26">
        <v>164.321</v>
      </c>
      <c r="D88" s="16">
        <v>2210.5700000000002</v>
      </c>
      <c r="E88" s="16">
        <f>C88*D88/1000</f>
        <v>363.24307297000001</v>
      </c>
      <c r="F88" s="16">
        <f t="shared" si="154"/>
        <v>363.24307297000001</v>
      </c>
      <c r="G88" s="16"/>
      <c r="H88" s="16">
        <v>103.321</v>
      </c>
      <c r="I88" s="16">
        <v>2210.5700000000002</v>
      </c>
      <c r="J88" s="16">
        <f t="shared" ref="J88:J100" si="187">H88*I88/1000</f>
        <v>228.39830297000003</v>
      </c>
      <c r="K88" s="16">
        <f t="shared" ref="K88:K96" si="188">J88-L88</f>
        <v>228.39830297000003</v>
      </c>
      <c r="L88" s="16"/>
      <c r="M88" s="16">
        <v>61</v>
      </c>
      <c r="N88" s="16">
        <v>2314.4699999999998</v>
      </c>
      <c r="O88" s="16">
        <f t="shared" ref="O88:O100" si="189">M88*N88/1000</f>
        <v>141.18266999999997</v>
      </c>
      <c r="P88" s="16">
        <f t="shared" ref="P88:P96" si="190">O88-Q88</f>
        <v>141.18266999999997</v>
      </c>
      <c r="Q88" s="16"/>
      <c r="R88" s="16">
        <f t="shared" si="155"/>
        <v>164.321</v>
      </c>
      <c r="S88" s="16">
        <f t="shared" si="156"/>
        <v>369.58097297</v>
      </c>
      <c r="T88" s="16">
        <f t="shared" si="157"/>
        <v>369.58097297</v>
      </c>
      <c r="U88" s="16">
        <f t="shared" si="158"/>
        <v>0</v>
      </c>
      <c r="V88" s="16">
        <v>103.321</v>
      </c>
      <c r="W88" s="16">
        <v>2314.4699999999998</v>
      </c>
      <c r="X88" s="16">
        <f t="shared" ref="X88:X100" si="191">V88*W88/1000</f>
        <v>239.13335486999998</v>
      </c>
      <c r="Y88" s="16">
        <f t="shared" ref="Y88:Y96" si="192">X88-Z88</f>
        <v>239.13335486999998</v>
      </c>
      <c r="Z88" s="16"/>
      <c r="AA88" s="16">
        <v>61</v>
      </c>
      <c r="AB88" s="16">
        <v>2407.0500000000002</v>
      </c>
      <c r="AC88" s="16">
        <f t="shared" ref="AC88:AC100" si="193">AA88*AB88/1000</f>
        <v>146.83005000000003</v>
      </c>
      <c r="AD88" s="16">
        <f t="shared" si="93"/>
        <v>146.83005000000003</v>
      </c>
      <c r="AE88" s="16"/>
      <c r="AF88" s="16">
        <f t="shared" si="159"/>
        <v>164.321</v>
      </c>
      <c r="AG88" s="16">
        <f t="shared" si="160"/>
        <v>385.96340486999998</v>
      </c>
      <c r="AH88" s="16">
        <f t="shared" si="161"/>
        <v>385.96340486999998</v>
      </c>
      <c r="AI88" s="16">
        <f t="shared" si="162"/>
        <v>0</v>
      </c>
      <c r="AJ88" s="20"/>
    </row>
    <row r="89" spans="1:36" ht="31.5" hidden="1" x14ac:dyDescent="0.25">
      <c r="A89" s="14" t="s">
        <v>121</v>
      </c>
      <c r="B89" s="1" t="s">
        <v>129</v>
      </c>
      <c r="C89" s="26">
        <v>179.54000000000002</v>
      </c>
      <c r="D89" s="16">
        <v>2210.5700000000002</v>
      </c>
      <c r="E89" s="16">
        <f t="shared" si="88"/>
        <v>396.88573780000007</v>
      </c>
      <c r="F89" s="16">
        <f t="shared" si="154"/>
        <v>396.88573780000007</v>
      </c>
      <c r="G89" s="16"/>
      <c r="H89" s="16">
        <v>113.12</v>
      </c>
      <c r="I89" s="16">
        <v>2210.5700000000002</v>
      </c>
      <c r="J89" s="16">
        <f t="shared" si="187"/>
        <v>250.05967840000002</v>
      </c>
      <c r="K89" s="16">
        <f t="shared" si="188"/>
        <v>250.05967840000002</v>
      </c>
      <c r="L89" s="16"/>
      <c r="M89" s="16">
        <v>66.42</v>
      </c>
      <c r="N89" s="16">
        <v>2314.4699999999998</v>
      </c>
      <c r="O89" s="16">
        <f t="shared" si="189"/>
        <v>153.72709739999999</v>
      </c>
      <c r="P89" s="16">
        <f t="shared" si="190"/>
        <v>153.72709739999999</v>
      </c>
      <c r="Q89" s="16"/>
      <c r="R89" s="16">
        <f t="shared" si="155"/>
        <v>179.54000000000002</v>
      </c>
      <c r="S89" s="16">
        <f t="shared" si="156"/>
        <v>403.78677579999999</v>
      </c>
      <c r="T89" s="16">
        <f t="shared" si="157"/>
        <v>403.78677579999999</v>
      </c>
      <c r="U89" s="16">
        <f t="shared" si="158"/>
        <v>0</v>
      </c>
      <c r="V89" s="16">
        <v>113.12</v>
      </c>
      <c r="W89" s="16">
        <v>2314.4699999999998</v>
      </c>
      <c r="X89" s="16">
        <f t="shared" si="191"/>
        <v>261.81284639999996</v>
      </c>
      <c r="Y89" s="16">
        <f t="shared" si="192"/>
        <v>261.81284639999996</v>
      </c>
      <c r="Z89" s="16"/>
      <c r="AA89" s="16">
        <v>66.42</v>
      </c>
      <c r="AB89" s="16">
        <v>2407.0500000000002</v>
      </c>
      <c r="AC89" s="16">
        <f t="shared" si="193"/>
        <v>159.87626100000003</v>
      </c>
      <c r="AD89" s="16">
        <f t="shared" si="93"/>
        <v>159.87626100000003</v>
      </c>
      <c r="AE89" s="16"/>
      <c r="AF89" s="16">
        <f t="shared" si="159"/>
        <v>179.54000000000002</v>
      </c>
      <c r="AG89" s="16">
        <f t="shared" si="160"/>
        <v>421.68910740000001</v>
      </c>
      <c r="AH89" s="16">
        <f t="shared" si="161"/>
        <v>421.68910740000001</v>
      </c>
      <c r="AI89" s="16">
        <f t="shared" si="162"/>
        <v>0</v>
      </c>
      <c r="AJ89" s="20"/>
    </row>
    <row r="90" spans="1:36" ht="31.5" hidden="1" x14ac:dyDescent="0.25">
      <c r="A90" s="14" t="s">
        <v>122</v>
      </c>
      <c r="B90" s="1" t="s">
        <v>35</v>
      </c>
      <c r="C90" s="26">
        <v>303.25</v>
      </c>
      <c r="D90" s="16">
        <v>2210.5700000000002</v>
      </c>
      <c r="E90" s="16">
        <f t="shared" si="88"/>
        <v>670.35535249999998</v>
      </c>
      <c r="F90" s="16">
        <f t="shared" si="154"/>
        <v>670.35535249999998</v>
      </c>
      <c r="G90" s="16"/>
      <c r="H90" s="16">
        <v>178.1</v>
      </c>
      <c r="I90" s="16">
        <v>2210.5700000000002</v>
      </c>
      <c r="J90" s="16">
        <f t="shared" si="187"/>
        <v>393.702517</v>
      </c>
      <c r="K90" s="16">
        <f t="shared" si="188"/>
        <v>393.702517</v>
      </c>
      <c r="L90" s="16"/>
      <c r="M90" s="16">
        <v>125.15</v>
      </c>
      <c r="N90" s="16">
        <v>2314.4699999999998</v>
      </c>
      <c r="O90" s="16">
        <f t="shared" si="189"/>
        <v>289.65592049999998</v>
      </c>
      <c r="P90" s="16">
        <f t="shared" si="190"/>
        <v>289.65592049999998</v>
      </c>
      <c r="Q90" s="16"/>
      <c r="R90" s="16">
        <f t="shared" si="155"/>
        <v>303.25</v>
      </c>
      <c r="S90" s="16">
        <f t="shared" si="156"/>
        <v>683.35843750000004</v>
      </c>
      <c r="T90" s="16">
        <f t="shared" si="157"/>
        <v>683.35843750000004</v>
      </c>
      <c r="U90" s="16">
        <f t="shared" si="158"/>
        <v>0</v>
      </c>
      <c r="V90" s="16">
        <v>178.1</v>
      </c>
      <c r="W90" s="16">
        <v>2314.4699999999998</v>
      </c>
      <c r="X90" s="16">
        <f t="shared" si="191"/>
        <v>412.20710699999995</v>
      </c>
      <c r="Y90" s="16">
        <f t="shared" si="192"/>
        <v>412.20710699999995</v>
      </c>
      <c r="Z90" s="16"/>
      <c r="AA90" s="16">
        <v>125.15</v>
      </c>
      <c r="AB90" s="16">
        <v>2407.0500000000002</v>
      </c>
      <c r="AC90" s="16">
        <f t="shared" si="193"/>
        <v>301.24230750000004</v>
      </c>
      <c r="AD90" s="16">
        <f t="shared" si="93"/>
        <v>301.24230750000004</v>
      </c>
      <c r="AE90" s="16"/>
      <c r="AF90" s="16">
        <f t="shared" si="159"/>
        <v>303.25</v>
      </c>
      <c r="AG90" s="16">
        <f t="shared" si="160"/>
        <v>713.44941449999999</v>
      </c>
      <c r="AH90" s="16">
        <f t="shared" si="161"/>
        <v>713.44941449999999</v>
      </c>
      <c r="AI90" s="16">
        <f t="shared" si="162"/>
        <v>0</v>
      </c>
      <c r="AJ90" s="20"/>
    </row>
    <row r="91" spans="1:36" ht="31.5" hidden="1" x14ac:dyDescent="0.25">
      <c r="A91" s="14" t="s">
        <v>123</v>
      </c>
      <c r="B91" s="1" t="s">
        <v>37</v>
      </c>
      <c r="C91" s="16">
        <v>38.589999999999996</v>
      </c>
      <c r="D91" s="16">
        <v>2210.5700000000002</v>
      </c>
      <c r="E91" s="16">
        <f t="shared" si="88"/>
        <v>85.305896299999986</v>
      </c>
      <c r="F91" s="16">
        <f t="shared" si="154"/>
        <v>85.305896299999986</v>
      </c>
      <c r="G91" s="16"/>
      <c r="H91" s="16">
        <v>25.49</v>
      </c>
      <c r="I91" s="16">
        <v>2210.5700000000002</v>
      </c>
      <c r="J91" s="16">
        <f t="shared" si="187"/>
        <v>56.347429300000002</v>
      </c>
      <c r="K91" s="16">
        <f t="shared" si="188"/>
        <v>56.347429300000002</v>
      </c>
      <c r="L91" s="16"/>
      <c r="M91" s="16">
        <v>13.1</v>
      </c>
      <c r="N91" s="16">
        <v>2314.4699999999998</v>
      </c>
      <c r="O91" s="16">
        <f t="shared" si="189"/>
        <v>30.319556999999996</v>
      </c>
      <c r="P91" s="16">
        <f t="shared" si="190"/>
        <v>30.319556999999996</v>
      </c>
      <c r="Q91" s="16"/>
      <c r="R91" s="16">
        <f t="shared" si="155"/>
        <v>38.589999999999996</v>
      </c>
      <c r="S91" s="16">
        <f t="shared" si="156"/>
        <v>86.666986299999991</v>
      </c>
      <c r="T91" s="16">
        <f t="shared" si="157"/>
        <v>86.666986299999991</v>
      </c>
      <c r="U91" s="16">
        <f t="shared" si="158"/>
        <v>0</v>
      </c>
      <c r="V91" s="16">
        <v>25.49</v>
      </c>
      <c r="W91" s="16">
        <v>2314.4699999999998</v>
      </c>
      <c r="X91" s="16">
        <f t="shared" si="191"/>
        <v>58.99584029999999</v>
      </c>
      <c r="Y91" s="16">
        <f t="shared" si="192"/>
        <v>58.99584029999999</v>
      </c>
      <c r="Z91" s="16"/>
      <c r="AA91" s="16">
        <v>13.1</v>
      </c>
      <c r="AB91" s="16">
        <v>2407.0500000000002</v>
      </c>
      <c r="AC91" s="16">
        <f t="shared" si="193"/>
        <v>31.532355000000003</v>
      </c>
      <c r="AD91" s="16">
        <f t="shared" si="93"/>
        <v>31.532355000000003</v>
      </c>
      <c r="AE91" s="16"/>
      <c r="AF91" s="16">
        <f t="shared" si="159"/>
        <v>38.589999999999996</v>
      </c>
      <c r="AG91" s="16">
        <f t="shared" si="160"/>
        <v>90.528195299999993</v>
      </c>
      <c r="AH91" s="16">
        <f t="shared" si="161"/>
        <v>90.528195299999993</v>
      </c>
      <c r="AI91" s="16">
        <f t="shared" si="162"/>
        <v>0</v>
      </c>
      <c r="AJ91" s="20"/>
    </row>
    <row r="92" spans="1:36" s="13" customFormat="1" ht="47.25" hidden="1" x14ac:dyDescent="0.25">
      <c r="A92" s="11" t="s">
        <v>55</v>
      </c>
      <c r="B92" s="4" t="s">
        <v>48</v>
      </c>
      <c r="C92" s="12">
        <v>230.43</v>
      </c>
      <c r="D92" s="12">
        <v>2210.5700000000002</v>
      </c>
      <c r="E92" s="12">
        <f t="shared" ref="E92:E94" si="194">C92*D92/1000</f>
        <v>509.38164510000007</v>
      </c>
      <c r="F92" s="12">
        <f t="shared" si="154"/>
        <v>509.38164510000007</v>
      </c>
      <c r="G92" s="12">
        <v>0</v>
      </c>
      <c r="H92" s="12">
        <v>134.06</v>
      </c>
      <c r="I92" s="12">
        <v>2210.5700000000002</v>
      </c>
      <c r="J92" s="12">
        <f t="shared" si="187"/>
        <v>296.34901420000006</v>
      </c>
      <c r="K92" s="12">
        <f t="shared" si="188"/>
        <v>296.34901420000006</v>
      </c>
      <c r="L92" s="12">
        <v>0</v>
      </c>
      <c r="M92" s="12">
        <v>96.37</v>
      </c>
      <c r="N92" s="12">
        <v>2314.4699999999998</v>
      </c>
      <c r="O92" s="12">
        <f t="shared" si="189"/>
        <v>223.04547389999999</v>
      </c>
      <c r="P92" s="12">
        <f t="shared" si="190"/>
        <v>223.04547389999999</v>
      </c>
      <c r="Q92" s="12">
        <v>0</v>
      </c>
      <c r="R92" s="12">
        <f t="shared" si="155"/>
        <v>230.43</v>
      </c>
      <c r="S92" s="12">
        <f t="shared" si="156"/>
        <v>519.39448809999999</v>
      </c>
      <c r="T92" s="12">
        <f t="shared" si="157"/>
        <v>519.39448809999999</v>
      </c>
      <c r="U92" s="12">
        <f t="shared" si="158"/>
        <v>0</v>
      </c>
      <c r="V92" s="12">
        <v>134.06</v>
      </c>
      <c r="W92" s="12">
        <v>2314.4699999999998</v>
      </c>
      <c r="X92" s="12">
        <f t="shared" si="191"/>
        <v>310.27784819999994</v>
      </c>
      <c r="Y92" s="12">
        <f t="shared" si="192"/>
        <v>310.27784819999994</v>
      </c>
      <c r="Z92" s="12">
        <v>0</v>
      </c>
      <c r="AA92" s="12">
        <v>96.37</v>
      </c>
      <c r="AB92" s="12">
        <v>2407.0500000000002</v>
      </c>
      <c r="AC92" s="12">
        <f t="shared" si="193"/>
        <v>231.96740850000003</v>
      </c>
      <c r="AD92" s="12">
        <f t="shared" si="93"/>
        <v>231.96740850000003</v>
      </c>
      <c r="AE92" s="12">
        <v>0</v>
      </c>
      <c r="AF92" s="12">
        <f t="shared" si="159"/>
        <v>230.43</v>
      </c>
      <c r="AG92" s="12">
        <f t="shared" si="160"/>
        <v>542.24525670000003</v>
      </c>
      <c r="AH92" s="12">
        <f t="shared" si="161"/>
        <v>542.24525670000003</v>
      </c>
      <c r="AI92" s="12">
        <f t="shared" si="162"/>
        <v>0</v>
      </c>
      <c r="AJ92" s="29"/>
    </row>
    <row r="93" spans="1:36" s="13" customFormat="1" ht="31.5" hidden="1" x14ac:dyDescent="0.25">
      <c r="A93" s="11" t="s">
        <v>56</v>
      </c>
      <c r="B93" s="23" t="s">
        <v>49</v>
      </c>
      <c r="C93" s="12">
        <v>4563.04</v>
      </c>
      <c r="D93" s="12">
        <v>2210.5700000000002</v>
      </c>
      <c r="E93" s="12">
        <f t="shared" si="194"/>
        <v>10086.9193328</v>
      </c>
      <c r="F93" s="12">
        <f t="shared" si="154"/>
        <v>10086.9193328</v>
      </c>
      <c r="G93" s="12">
        <v>0</v>
      </c>
      <c r="H93" s="12">
        <v>2572.12</v>
      </c>
      <c r="I93" s="12">
        <v>2210.5700000000002</v>
      </c>
      <c r="J93" s="12">
        <f t="shared" si="187"/>
        <v>5685.8513084000006</v>
      </c>
      <c r="K93" s="12">
        <f t="shared" si="188"/>
        <v>5685.8513084000006</v>
      </c>
      <c r="L93" s="12">
        <v>0</v>
      </c>
      <c r="M93" s="12">
        <v>1990.9199999999998</v>
      </c>
      <c r="N93" s="12">
        <v>2314.4699999999998</v>
      </c>
      <c r="O93" s="12">
        <f t="shared" si="189"/>
        <v>4607.9246123999992</v>
      </c>
      <c r="P93" s="12">
        <f t="shared" si="190"/>
        <v>4607.9246123999992</v>
      </c>
      <c r="Q93" s="12">
        <v>0</v>
      </c>
      <c r="R93" s="12">
        <f t="shared" si="155"/>
        <v>4563.04</v>
      </c>
      <c r="S93" s="12">
        <f t="shared" si="156"/>
        <v>10293.775920799999</v>
      </c>
      <c r="T93" s="12">
        <f t="shared" si="157"/>
        <v>10293.775920799999</v>
      </c>
      <c r="U93" s="12">
        <f t="shared" si="158"/>
        <v>0</v>
      </c>
      <c r="V93" s="12">
        <v>2572.12</v>
      </c>
      <c r="W93" s="12">
        <v>2314.4699999999998</v>
      </c>
      <c r="X93" s="12">
        <f t="shared" si="191"/>
        <v>5953.0945763999998</v>
      </c>
      <c r="Y93" s="12">
        <f t="shared" si="192"/>
        <v>5953.0945763999998</v>
      </c>
      <c r="Z93" s="12">
        <v>0</v>
      </c>
      <c r="AA93" s="12">
        <v>1990.9199999999998</v>
      </c>
      <c r="AB93" s="12">
        <v>2407.0500000000002</v>
      </c>
      <c r="AC93" s="12">
        <f t="shared" si="193"/>
        <v>4792.2439859999995</v>
      </c>
      <c r="AD93" s="12">
        <f t="shared" si="93"/>
        <v>4792.2439859999995</v>
      </c>
      <c r="AE93" s="12">
        <v>0</v>
      </c>
      <c r="AF93" s="12">
        <f t="shared" si="159"/>
        <v>4563.04</v>
      </c>
      <c r="AG93" s="12">
        <f t="shared" si="160"/>
        <v>10745.3385624</v>
      </c>
      <c r="AH93" s="12">
        <f t="shared" si="161"/>
        <v>10745.3385624</v>
      </c>
      <c r="AI93" s="12">
        <f t="shared" si="162"/>
        <v>0</v>
      </c>
      <c r="AJ93" s="29"/>
    </row>
    <row r="94" spans="1:36" s="13" customFormat="1" ht="31.5" hidden="1" x14ac:dyDescent="0.25">
      <c r="A94" s="11" t="s">
        <v>57</v>
      </c>
      <c r="B94" s="4" t="s">
        <v>62</v>
      </c>
      <c r="C94" s="12">
        <v>1133.71</v>
      </c>
      <c r="D94" s="12">
        <v>2210.5700000000002</v>
      </c>
      <c r="E94" s="12">
        <f t="shared" si="194"/>
        <v>2506.1453147000007</v>
      </c>
      <c r="F94" s="12">
        <f t="shared" si="154"/>
        <v>2506.1453147000007</v>
      </c>
      <c r="G94" s="12">
        <v>0</v>
      </c>
      <c r="H94" s="12">
        <v>681.99099999999999</v>
      </c>
      <c r="I94" s="12">
        <v>2210.5700000000002</v>
      </c>
      <c r="J94" s="12">
        <f t="shared" si="187"/>
        <v>1507.5888448700002</v>
      </c>
      <c r="K94" s="12">
        <f t="shared" si="188"/>
        <v>1507.5888448700002</v>
      </c>
      <c r="L94" s="12">
        <v>0</v>
      </c>
      <c r="M94" s="12">
        <v>451.71699999999998</v>
      </c>
      <c r="N94" s="12">
        <v>2314.4699999999998</v>
      </c>
      <c r="O94" s="12">
        <f t="shared" si="189"/>
        <v>1045.4854449899999</v>
      </c>
      <c r="P94" s="12">
        <f t="shared" si="190"/>
        <v>1045.4854449899999</v>
      </c>
      <c r="Q94" s="12">
        <v>0</v>
      </c>
      <c r="R94" s="12">
        <f t="shared" si="155"/>
        <v>1133.7080000000001</v>
      </c>
      <c r="S94" s="12">
        <f t="shared" si="156"/>
        <v>2553.0742898600001</v>
      </c>
      <c r="T94" s="12">
        <f t="shared" si="157"/>
        <v>2553.0742898600001</v>
      </c>
      <c r="U94" s="12">
        <f t="shared" si="158"/>
        <v>0</v>
      </c>
      <c r="V94" s="12">
        <v>681.99099999999999</v>
      </c>
      <c r="W94" s="12">
        <v>2314.4699999999998</v>
      </c>
      <c r="X94" s="12">
        <f t="shared" si="191"/>
        <v>1578.4477097699998</v>
      </c>
      <c r="Y94" s="12">
        <f t="shared" si="192"/>
        <v>1578.4477097699998</v>
      </c>
      <c r="Z94" s="12">
        <v>0</v>
      </c>
      <c r="AA94" s="12">
        <v>451.71699999999998</v>
      </c>
      <c r="AB94" s="12">
        <v>2407.0500000000002</v>
      </c>
      <c r="AC94" s="12">
        <f t="shared" si="193"/>
        <v>1087.3054048500001</v>
      </c>
      <c r="AD94" s="12">
        <f t="shared" si="93"/>
        <v>1087.3054048500001</v>
      </c>
      <c r="AE94" s="12">
        <v>0</v>
      </c>
      <c r="AF94" s="12">
        <f t="shared" si="159"/>
        <v>1133.7080000000001</v>
      </c>
      <c r="AG94" s="12">
        <f t="shared" si="160"/>
        <v>2665.7531146199999</v>
      </c>
      <c r="AH94" s="12">
        <f t="shared" si="161"/>
        <v>2665.7531146199999</v>
      </c>
      <c r="AI94" s="12">
        <f t="shared" si="162"/>
        <v>0</v>
      </c>
      <c r="AJ94" s="29"/>
    </row>
    <row r="95" spans="1:36" s="13" customFormat="1" hidden="1" x14ac:dyDescent="0.25">
      <c r="A95" s="11" t="s">
        <v>58</v>
      </c>
      <c r="B95" s="4" t="s">
        <v>159</v>
      </c>
      <c r="C95" s="12">
        <v>48.81</v>
      </c>
      <c r="D95" s="12">
        <v>2210.5700000000002</v>
      </c>
      <c r="E95" s="12">
        <f t="shared" ref="E95" si="195">C95*D95/1000</f>
        <v>107.89792170000001</v>
      </c>
      <c r="F95" s="12">
        <f t="shared" ref="F95" si="196">E95-G95</f>
        <v>107.89792170000001</v>
      </c>
      <c r="G95" s="12">
        <v>0</v>
      </c>
      <c r="H95" s="12">
        <v>25.38</v>
      </c>
      <c r="I95" s="12">
        <v>2210.5700000000002</v>
      </c>
      <c r="J95" s="12">
        <f t="shared" ref="J95" si="197">H95*I95/1000</f>
        <v>56.104266600000003</v>
      </c>
      <c r="K95" s="12">
        <f t="shared" ref="K95" si="198">J95-L95</f>
        <v>56.104266600000003</v>
      </c>
      <c r="L95" s="12">
        <v>0</v>
      </c>
      <c r="M95" s="12">
        <v>23.43</v>
      </c>
      <c r="N95" s="12">
        <v>2314.4699999999998</v>
      </c>
      <c r="O95" s="12">
        <f t="shared" ref="O95" si="199">M95*N95/1000</f>
        <v>54.2280321</v>
      </c>
      <c r="P95" s="12">
        <f t="shared" ref="P95" si="200">O95-Q95</f>
        <v>54.2280321</v>
      </c>
      <c r="Q95" s="12">
        <v>0</v>
      </c>
      <c r="R95" s="12">
        <f t="shared" si="155"/>
        <v>48.81</v>
      </c>
      <c r="S95" s="12">
        <f t="shared" si="156"/>
        <v>110.3322987</v>
      </c>
      <c r="T95" s="12">
        <f t="shared" si="157"/>
        <v>110.3322987</v>
      </c>
      <c r="U95" s="12">
        <f t="shared" si="158"/>
        <v>0</v>
      </c>
      <c r="V95" s="12">
        <v>25.38</v>
      </c>
      <c r="W95" s="12">
        <v>2314.4699999999998</v>
      </c>
      <c r="X95" s="12">
        <f t="shared" ref="X95" si="201">V95*W95/1000</f>
        <v>58.741248599999992</v>
      </c>
      <c r="Y95" s="12">
        <f t="shared" ref="Y95" si="202">X95-Z95</f>
        <v>58.741248599999992</v>
      </c>
      <c r="Z95" s="12">
        <v>0</v>
      </c>
      <c r="AA95" s="12">
        <v>23.43</v>
      </c>
      <c r="AB95" s="12">
        <v>2407.0500000000002</v>
      </c>
      <c r="AC95" s="12">
        <f t="shared" ref="AC95" si="203">AA95*AB95/1000</f>
        <v>56.397181500000009</v>
      </c>
      <c r="AD95" s="12">
        <f t="shared" ref="AD95" si="204">AC95-AE95</f>
        <v>56.397181500000009</v>
      </c>
      <c r="AE95" s="12">
        <v>0</v>
      </c>
      <c r="AF95" s="12">
        <f t="shared" ref="AF95" si="205">V95+AA95</f>
        <v>48.81</v>
      </c>
      <c r="AG95" s="12">
        <f t="shared" ref="AG95" si="206">X95+AC95</f>
        <v>115.13843009999999</v>
      </c>
      <c r="AH95" s="12">
        <f t="shared" ref="AH95" si="207">Y95+AD95</f>
        <v>115.13843009999999</v>
      </c>
      <c r="AI95" s="12">
        <f t="shared" ref="AI95" si="208">Z95+AE95</f>
        <v>0</v>
      </c>
      <c r="AJ95" s="29"/>
    </row>
    <row r="96" spans="1:36" s="13" customFormat="1" hidden="1" x14ac:dyDescent="0.25">
      <c r="A96" s="11" t="s">
        <v>59</v>
      </c>
      <c r="B96" s="4" t="s">
        <v>50</v>
      </c>
      <c r="C96" s="12">
        <v>440.3</v>
      </c>
      <c r="D96" s="12">
        <v>2210.5700000000002</v>
      </c>
      <c r="E96" s="12">
        <f t="shared" ref="E96:E100" si="209">C96*D96/1000</f>
        <v>973.31397100000015</v>
      </c>
      <c r="F96" s="28">
        <f t="shared" si="154"/>
        <v>841.91658491500016</v>
      </c>
      <c r="G96" s="12">
        <f>E96*13.5%</f>
        <v>131.39738608500002</v>
      </c>
      <c r="H96" s="12">
        <v>255.3</v>
      </c>
      <c r="I96" s="12">
        <v>2210.5700000000002</v>
      </c>
      <c r="J96" s="18">
        <f t="shared" si="187"/>
        <v>564.35852100000011</v>
      </c>
      <c r="K96" s="18">
        <f t="shared" si="188"/>
        <v>488.17012066500007</v>
      </c>
      <c r="L96" s="18">
        <f>J96*13.5%</f>
        <v>76.188400335000026</v>
      </c>
      <c r="M96" s="12">
        <v>185</v>
      </c>
      <c r="N96" s="12">
        <v>2314.4699999999998</v>
      </c>
      <c r="O96" s="12">
        <f t="shared" si="189"/>
        <v>428.17694999999998</v>
      </c>
      <c r="P96" s="12">
        <f t="shared" si="190"/>
        <v>370.37306174999998</v>
      </c>
      <c r="Q96" s="12">
        <f>O96*13.5%</f>
        <v>57.80388825</v>
      </c>
      <c r="R96" s="12">
        <f t="shared" si="155"/>
        <v>440.3</v>
      </c>
      <c r="S96" s="12">
        <f t="shared" si="156"/>
        <v>992.53547100000014</v>
      </c>
      <c r="T96" s="12">
        <f t="shared" si="157"/>
        <v>858.54318241500005</v>
      </c>
      <c r="U96" s="12">
        <f t="shared" si="158"/>
        <v>133.99228858500004</v>
      </c>
      <c r="V96" s="12">
        <v>255.3</v>
      </c>
      <c r="W96" s="12">
        <v>2314.4699999999998</v>
      </c>
      <c r="X96" s="12">
        <f t="shared" si="191"/>
        <v>590.88419099999999</v>
      </c>
      <c r="Y96" s="12">
        <f t="shared" si="192"/>
        <v>511.114825215</v>
      </c>
      <c r="Z96" s="12">
        <f>X96*13.5%</f>
        <v>79.769365785000005</v>
      </c>
      <c r="AA96" s="12">
        <v>185</v>
      </c>
      <c r="AB96" s="12">
        <v>2407.0500000000002</v>
      </c>
      <c r="AC96" s="12">
        <f t="shared" si="193"/>
        <v>445.30425000000008</v>
      </c>
      <c r="AD96" s="12">
        <f t="shared" si="93"/>
        <v>385.18817625000008</v>
      </c>
      <c r="AE96" s="12">
        <f>AC96*13.5%</f>
        <v>60.116073750000012</v>
      </c>
      <c r="AF96" s="12">
        <f t="shared" si="159"/>
        <v>440.3</v>
      </c>
      <c r="AG96" s="12">
        <f t="shared" si="160"/>
        <v>1036.188441</v>
      </c>
      <c r="AH96" s="12">
        <f t="shared" si="161"/>
        <v>896.30300146500008</v>
      </c>
      <c r="AI96" s="12">
        <f t="shared" si="162"/>
        <v>139.88543953500002</v>
      </c>
      <c r="AJ96" s="29"/>
    </row>
    <row r="97" spans="1:36" s="13" customFormat="1" ht="31.5" hidden="1" x14ac:dyDescent="0.25">
      <c r="A97" s="11" t="s">
        <v>60</v>
      </c>
      <c r="B97" s="23" t="s">
        <v>51</v>
      </c>
      <c r="C97" s="12">
        <f t="shared" ref="C97:AI97" si="210">C98+C99</f>
        <v>252.62800000000001</v>
      </c>
      <c r="D97" s="12"/>
      <c r="E97" s="12">
        <f t="shared" si="210"/>
        <v>558.45187796000005</v>
      </c>
      <c r="F97" s="12">
        <f t="shared" si="210"/>
        <v>336.45789691752003</v>
      </c>
      <c r="G97" s="12">
        <f t="shared" si="210"/>
        <v>221.99398104248007</v>
      </c>
      <c r="H97" s="12">
        <f t="shared" si="210"/>
        <v>155.149</v>
      </c>
      <c r="I97" s="12"/>
      <c r="J97" s="12">
        <f t="shared" si="210"/>
        <v>342.96772493000003</v>
      </c>
      <c r="K97" s="12">
        <f t="shared" si="210"/>
        <v>194.09830127634402</v>
      </c>
      <c r="L97" s="12">
        <f t="shared" si="210"/>
        <v>148.86942365365601</v>
      </c>
      <c r="M97" s="12">
        <f t="shared" si="210"/>
        <v>97.478999999999999</v>
      </c>
      <c r="N97" s="12"/>
      <c r="O97" s="12">
        <f t="shared" si="210"/>
        <v>225.61222112999999</v>
      </c>
      <c r="P97" s="12">
        <f t="shared" si="210"/>
        <v>149.05070335869598</v>
      </c>
      <c r="Q97" s="12">
        <f t="shared" si="210"/>
        <v>76.561517771303997</v>
      </c>
      <c r="R97" s="12">
        <f t="shared" si="210"/>
        <v>252.62800000000001</v>
      </c>
      <c r="S97" s="12">
        <f t="shared" si="210"/>
        <v>568.57994606000011</v>
      </c>
      <c r="T97" s="12">
        <f t="shared" si="210"/>
        <v>343.14900463504</v>
      </c>
      <c r="U97" s="12">
        <f t="shared" si="210"/>
        <v>225.43094142496</v>
      </c>
      <c r="V97" s="12">
        <f t="shared" si="210"/>
        <v>155.149</v>
      </c>
      <c r="W97" s="12"/>
      <c r="X97" s="12">
        <f t="shared" si="210"/>
        <v>359.08770602999994</v>
      </c>
      <c r="Y97" s="12">
        <f t="shared" si="210"/>
        <v>203.22120328922398</v>
      </c>
      <c r="Z97" s="12">
        <f t="shared" si="210"/>
        <v>155.86650274077599</v>
      </c>
      <c r="AA97" s="12">
        <f t="shared" si="210"/>
        <v>97.478999999999999</v>
      </c>
      <c r="AB97" s="12"/>
      <c r="AC97" s="12">
        <f t="shared" si="210"/>
        <v>234.63682695000003</v>
      </c>
      <c r="AD97" s="12">
        <f t="shared" si="210"/>
        <v>155.01280877244002</v>
      </c>
      <c r="AE97" s="12">
        <f t="shared" si="210"/>
        <v>79.624018177560004</v>
      </c>
      <c r="AF97" s="12">
        <f t="shared" si="210"/>
        <v>252.62800000000001</v>
      </c>
      <c r="AG97" s="12">
        <f t="shared" si="210"/>
        <v>593.72453297999994</v>
      </c>
      <c r="AH97" s="12">
        <f t="shared" si="210"/>
        <v>358.23401206166398</v>
      </c>
      <c r="AI97" s="12">
        <f t="shared" si="210"/>
        <v>235.49052091833599</v>
      </c>
      <c r="AJ97" s="29"/>
    </row>
    <row r="98" spans="1:36" hidden="1" x14ac:dyDescent="0.25">
      <c r="A98" s="14"/>
      <c r="B98" s="24" t="s">
        <v>148</v>
      </c>
      <c r="C98" s="16">
        <v>163.59</v>
      </c>
      <c r="D98" s="16">
        <v>2210.5700000000002</v>
      </c>
      <c r="E98" s="16">
        <f t="shared" si="209"/>
        <v>361.62714630000005</v>
      </c>
      <c r="F98" s="16">
        <f>E98-G98</f>
        <v>336.45789691752003</v>
      </c>
      <c r="G98" s="16">
        <f>E98*6.96/100</f>
        <v>25.169249382480004</v>
      </c>
      <c r="H98" s="16">
        <v>94.373000000000005</v>
      </c>
      <c r="I98" s="16">
        <v>2210.5700000000002</v>
      </c>
      <c r="J98" s="16">
        <f t="shared" si="187"/>
        <v>208.61812261000003</v>
      </c>
      <c r="K98" s="16">
        <f>J98-L98</f>
        <v>194.09830127634402</v>
      </c>
      <c r="L98" s="16">
        <f>J98*6.96/100</f>
        <v>14.519821333656003</v>
      </c>
      <c r="M98" s="16">
        <v>69.216999999999999</v>
      </c>
      <c r="N98" s="16">
        <v>2314.4699999999998</v>
      </c>
      <c r="O98" s="16">
        <f t="shared" si="189"/>
        <v>160.20066998999999</v>
      </c>
      <c r="P98" s="16">
        <f>O98-Q98</f>
        <v>149.05070335869598</v>
      </c>
      <c r="Q98" s="16">
        <f>O98*6.96/100</f>
        <v>11.149966631304</v>
      </c>
      <c r="R98" s="16">
        <f>H98+M98</f>
        <v>163.59</v>
      </c>
      <c r="S98" s="16">
        <f t="shared" ref="S98:U100" si="211">J98+O98</f>
        <v>368.81879260000005</v>
      </c>
      <c r="T98" s="16">
        <f t="shared" si="211"/>
        <v>343.14900463504</v>
      </c>
      <c r="U98" s="16">
        <f t="shared" si="211"/>
        <v>25.669787964960001</v>
      </c>
      <c r="V98" s="16">
        <v>94.373000000000005</v>
      </c>
      <c r="W98" s="16">
        <v>2314.4699999999998</v>
      </c>
      <c r="X98" s="16">
        <f t="shared" si="191"/>
        <v>218.42347730999998</v>
      </c>
      <c r="Y98" s="16">
        <f t="shared" ref="Y98:Y100" si="212">X98-Z98</f>
        <v>203.22120328922398</v>
      </c>
      <c r="Z98" s="16">
        <f>X98*6.96/100</f>
        <v>15.202274020775999</v>
      </c>
      <c r="AA98" s="16">
        <v>69.216999999999999</v>
      </c>
      <c r="AB98" s="16">
        <v>2407.0500000000002</v>
      </c>
      <c r="AC98" s="16">
        <f t="shared" si="193"/>
        <v>166.60877985000002</v>
      </c>
      <c r="AD98" s="16">
        <f t="shared" si="93"/>
        <v>155.01280877244002</v>
      </c>
      <c r="AE98" s="16">
        <f>AC98*6.96/100</f>
        <v>11.59597107756</v>
      </c>
      <c r="AF98" s="16">
        <f>V98+AA98</f>
        <v>163.59</v>
      </c>
      <c r="AG98" s="16">
        <f t="shared" ref="AG98:AI100" si="213">X98+AC98</f>
        <v>385.03225715999997</v>
      </c>
      <c r="AH98" s="16">
        <f t="shared" si="213"/>
        <v>358.23401206166398</v>
      </c>
      <c r="AI98" s="16">
        <f t="shared" si="213"/>
        <v>26.798245098335997</v>
      </c>
      <c r="AJ98" s="20"/>
    </row>
    <row r="99" spans="1:36" hidden="1" x14ac:dyDescent="0.25">
      <c r="A99" s="14"/>
      <c r="B99" s="24" t="s">
        <v>149</v>
      </c>
      <c r="C99" s="16">
        <v>89.038000000000011</v>
      </c>
      <c r="D99" s="16">
        <v>2210.5700000000002</v>
      </c>
      <c r="E99" s="16">
        <f t="shared" si="209"/>
        <v>196.82473166000005</v>
      </c>
      <c r="F99" s="16">
        <f>E99-G99</f>
        <v>0</v>
      </c>
      <c r="G99" s="16">
        <f>E99</f>
        <v>196.82473166000005</v>
      </c>
      <c r="H99" s="16">
        <v>60.776000000000003</v>
      </c>
      <c r="I99" s="16">
        <v>2210.5700000000002</v>
      </c>
      <c r="J99" s="16">
        <f t="shared" si="187"/>
        <v>134.34960232</v>
      </c>
      <c r="K99" s="16">
        <f>J99-L99</f>
        <v>0</v>
      </c>
      <c r="L99" s="16">
        <f>J99</f>
        <v>134.34960232</v>
      </c>
      <c r="M99" s="16">
        <v>28.262</v>
      </c>
      <c r="N99" s="16">
        <v>2314.4699999999998</v>
      </c>
      <c r="O99" s="16">
        <f t="shared" si="189"/>
        <v>65.41155114</v>
      </c>
      <c r="P99" s="16">
        <f>O99-Q99</f>
        <v>0</v>
      </c>
      <c r="Q99" s="16">
        <f>O99</f>
        <v>65.41155114</v>
      </c>
      <c r="R99" s="16">
        <f>H99+M99</f>
        <v>89.038000000000011</v>
      </c>
      <c r="S99" s="16">
        <f t="shared" si="211"/>
        <v>199.76115346</v>
      </c>
      <c r="T99" s="16">
        <f t="shared" si="211"/>
        <v>0</v>
      </c>
      <c r="U99" s="16">
        <f t="shared" si="211"/>
        <v>199.76115346</v>
      </c>
      <c r="V99" s="16">
        <v>60.776000000000003</v>
      </c>
      <c r="W99" s="16">
        <v>2314.4699999999998</v>
      </c>
      <c r="X99" s="16">
        <f t="shared" si="191"/>
        <v>140.66422871999998</v>
      </c>
      <c r="Y99" s="16">
        <f t="shared" si="212"/>
        <v>0</v>
      </c>
      <c r="Z99" s="16">
        <f>X99</f>
        <v>140.66422871999998</v>
      </c>
      <c r="AA99" s="16">
        <v>28.262</v>
      </c>
      <c r="AB99" s="16">
        <v>2407.0500000000002</v>
      </c>
      <c r="AC99" s="16">
        <f t="shared" si="193"/>
        <v>68.028047100000009</v>
      </c>
      <c r="AD99" s="16">
        <f t="shared" ref="AD99:AD100" si="214">AC99-AE99</f>
        <v>0</v>
      </c>
      <c r="AE99" s="16">
        <f>AC99</f>
        <v>68.028047100000009</v>
      </c>
      <c r="AF99" s="16">
        <f>V99+AA99</f>
        <v>89.038000000000011</v>
      </c>
      <c r="AG99" s="16">
        <f t="shared" si="213"/>
        <v>208.69227581999999</v>
      </c>
      <c r="AH99" s="16">
        <f t="shared" si="213"/>
        <v>0</v>
      </c>
      <c r="AI99" s="16">
        <f t="shared" si="213"/>
        <v>208.69227581999999</v>
      </c>
      <c r="AJ99" s="20"/>
    </row>
    <row r="100" spans="1:36" s="13" customFormat="1" ht="45" customHeight="1" x14ac:dyDescent="0.25">
      <c r="A100" s="11" t="s">
        <v>61</v>
      </c>
      <c r="B100" s="4" t="s">
        <v>152</v>
      </c>
      <c r="C100" s="12">
        <f>641.64-253.57</f>
        <v>388.07</v>
      </c>
      <c r="D100" s="12">
        <v>2210.5700000000002</v>
      </c>
      <c r="E100" s="12">
        <f t="shared" si="209"/>
        <v>857.85589990000005</v>
      </c>
      <c r="F100" s="12">
        <f>E100-G100</f>
        <v>762.42559300000005</v>
      </c>
      <c r="G100" s="12">
        <f>43.17*D100/1000</f>
        <v>95.430306900000005</v>
      </c>
      <c r="H100" s="12">
        <v>357.36</v>
      </c>
      <c r="I100" s="12">
        <v>2210.5700000000002</v>
      </c>
      <c r="J100" s="12">
        <f t="shared" si="187"/>
        <v>789.96929520000003</v>
      </c>
      <c r="K100" s="12">
        <f>J100-L100</f>
        <v>736.67245250000008</v>
      </c>
      <c r="L100" s="12">
        <f>24.11*I100/1000</f>
        <v>53.296842699999999</v>
      </c>
      <c r="M100" s="12">
        <v>284.27999999999997</v>
      </c>
      <c r="N100" s="12">
        <v>2314.4699999999998</v>
      </c>
      <c r="O100" s="12">
        <f t="shared" si="189"/>
        <v>657.95753159999992</v>
      </c>
      <c r="P100" s="12">
        <f>O100-Q100</f>
        <v>613.84373339999991</v>
      </c>
      <c r="Q100" s="12">
        <f>19.06*N100/1000</f>
        <v>44.113798199999991</v>
      </c>
      <c r="R100" s="12">
        <f>H100+M100</f>
        <v>641.64</v>
      </c>
      <c r="S100" s="12">
        <f t="shared" si="211"/>
        <v>1447.9268268000001</v>
      </c>
      <c r="T100" s="12">
        <f t="shared" si="211"/>
        <v>1350.5161859</v>
      </c>
      <c r="U100" s="12">
        <f t="shared" si="211"/>
        <v>97.41064089999999</v>
      </c>
      <c r="V100" s="12">
        <f>H100</f>
        <v>357.36</v>
      </c>
      <c r="W100" s="12">
        <v>2314.4699999999998</v>
      </c>
      <c r="X100" s="12">
        <f t="shared" si="191"/>
        <v>827.09899919999998</v>
      </c>
      <c r="Y100" s="12">
        <f t="shared" si="212"/>
        <v>771.29712749999999</v>
      </c>
      <c r="Z100" s="12">
        <f>24.11*W100/1000</f>
        <v>55.8018717</v>
      </c>
      <c r="AA100" s="12">
        <f>M100</f>
        <v>284.27999999999997</v>
      </c>
      <c r="AB100" s="12">
        <v>2407.0500000000002</v>
      </c>
      <c r="AC100" s="12">
        <f t="shared" si="193"/>
        <v>684.27617399999997</v>
      </c>
      <c r="AD100" s="12">
        <f t="shared" si="214"/>
        <v>638.39780099999996</v>
      </c>
      <c r="AE100" s="12">
        <f>19.06*AB100/1000</f>
        <v>45.878372999999996</v>
      </c>
      <c r="AF100" s="12">
        <f>V100+AA100</f>
        <v>641.64</v>
      </c>
      <c r="AG100" s="12">
        <f t="shared" si="213"/>
        <v>1511.3751732000001</v>
      </c>
      <c r="AH100" s="12">
        <f t="shared" si="213"/>
        <v>1409.6949285000001</v>
      </c>
      <c r="AI100" s="12">
        <f t="shared" si="213"/>
        <v>101.6802447</v>
      </c>
      <c r="AJ100" s="29"/>
    </row>
    <row r="101" spans="1:36" s="13" customFormat="1" x14ac:dyDescent="0.25">
      <c r="A101" s="11"/>
      <c r="B101" s="5" t="s">
        <v>52</v>
      </c>
      <c r="C101" s="12">
        <f>C17+C34+C92+C93+C94+C96+C97+C100+C95</f>
        <v>80722.170999999988</v>
      </c>
      <c r="D101" s="12"/>
      <c r="E101" s="12">
        <f>E17+E34+E92+E93+E94+E96+E97+E100+E95</f>
        <v>178442.00954746999</v>
      </c>
      <c r="F101" s="12">
        <f>F17+F34+F92+F93+F94+F96+F97+F100+F95</f>
        <v>174720.70058930249</v>
      </c>
      <c r="G101" s="12">
        <f>G17+G34+G92+G93+G94+G96+G97+G100+G95</f>
        <v>3721.3089581674803</v>
      </c>
      <c r="H101" s="12">
        <f>H17+H34+H92+H93+H94+H96+H97+H100+H95</f>
        <v>50717.332000000002</v>
      </c>
      <c r="I101" s="12"/>
      <c r="J101" s="12">
        <f>J17+J34+J92+J93+J94+J96+J97+J100+J95</f>
        <v>112114.21259924001</v>
      </c>
      <c r="K101" s="12">
        <f>K17+K34+K92+K93+K94+K96+K97+K100+K95</f>
        <v>109928.56672549133</v>
      </c>
      <c r="L101" s="12">
        <f>L17+L34+L92+L93+L94+L96+L97+L100+L95</f>
        <v>2185.6458737486564</v>
      </c>
      <c r="M101" s="12">
        <f>M17+M34+M92+M93+M94+M96+M97+M100+M95</f>
        <v>33884.406999999999</v>
      </c>
      <c r="N101" s="12"/>
      <c r="O101" s="12">
        <f t="shared" ref="O101:V101" si="215">O17+O34+O92+O93+O94+O96+O97+O100+O95</f>
        <v>78424.443469289981</v>
      </c>
      <c r="P101" s="12">
        <f t="shared" si="215"/>
        <v>76811.007521088701</v>
      </c>
      <c r="Q101" s="12">
        <f t="shared" si="215"/>
        <v>1613.4359482013037</v>
      </c>
      <c r="R101" s="12">
        <f t="shared" si="215"/>
        <v>84601.738999999972</v>
      </c>
      <c r="S101" s="12">
        <f t="shared" si="215"/>
        <v>190538.65606852996</v>
      </c>
      <c r="T101" s="12">
        <f t="shared" si="215"/>
        <v>186739.57424658004</v>
      </c>
      <c r="U101" s="12">
        <f t="shared" si="215"/>
        <v>3799.0818219499602</v>
      </c>
      <c r="V101" s="12">
        <f t="shared" si="215"/>
        <v>50717.332000000002</v>
      </c>
      <c r="W101" s="12"/>
      <c r="X101" s="12">
        <f>X17+X34+X92+X93+X94+X96+X97+X100+X95</f>
        <v>117383.74339403999</v>
      </c>
      <c r="Y101" s="12">
        <f>Y17+Y34+Y92+Y93+Y94+Y96+Y97+Y100+Y95</f>
        <v>115082.75004055424</v>
      </c>
      <c r="Z101" s="12">
        <f>Z17+Z34+Z92+Z93+Z94+Z96+Z97+Z100+Z95</f>
        <v>2300.993353485776</v>
      </c>
      <c r="AA101" s="12">
        <f>AA17+AA34+AA92+AA93+AA94+AA96+AA97+AA100+AA95</f>
        <v>33884.406999999999</v>
      </c>
      <c r="AB101" s="12"/>
      <c r="AC101" s="12">
        <f t="shared" ref="AC101:AI101" si="216">AC17+AC34+AC92+AC93+AC94+AC96+AC97+AC100+AC95</f>
        <v>81561.461869349994</v>
      </c>
      <c r="AD101" s="12">
        <f t="shared" si="216"/>
        <v>79878.706784722453</v>
      </c>
      <c r="AE101" s="12">
        <f t="shared" si="216"/>
        <v>1682.7550846275601</v>
      </c>
      <c r="AF101" s="12">
        <f t="shared" si="216"/>
        <v>84601.738999999972</v>
      </c>
      <c r="AG101" s="12">
        <f t="shared" si="216"/>
        <v>198945.20526339</v>
      </c>
      <c r="AH101" s="12">
        <f t="shared" si="216"/>
        <v>194961.45682527663</v>
      </c>
      <c r="AI101" s="12">
        <f t="shared" si="216"/>
        <v>3983.7484381133354</v>
      </c>
      <c r="AJ101" s="29"/>
    </row>
  </sheetData>
  <mergeCells count="11">
    <mergeCell ref="A13:A15"/>
    <mergeCell ref="A10:AI10"/>
    <mergeCell ref="A11:AI11"/>
    <mergeCell ref="B13:B15"/>
    <mergeCell ref="AF13:AI14"/>
    <mergeCell ref="H13:L14"/>
    <mergeCell ref="M13:Q14"/>
    <mergeCell ref="R13:U14"/>
    <mergeCell ref="V13:Z14"/>
    <mergeCell ref="AA13:AE14"/>
    <mergeCell ref="C13:G14"/>
  </mergeCells>
  <pageMargins left="0.51181102362204722" right="0.31496062992125984" top="0.94488188976377963" bottom="0.35433070866141736" header="0.31496062992125984" footer="0.31496062992125984"/>
  <pageSetup paperSize="9" scale="7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5" sqref="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1</vt:lpstr>
      <vt:lpstr>Лист1</vt:lpstr>
      <vt:lpstr>'Приложение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2023-09-25T04:51:39Z</dcterms:modified>
</cp:coreProperties>
</file>