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30" yWindow="97" windowWidth="19805" windowHeight="10617"/>
  </bookViews>
  <sheets>
    <sheet name="Отчет" sheetId="1" r:id="rId1"/>
  </sheets>
  <calcPr calcId="125725"/>
</workbook>
</file>

<file path=xl/calcChain.xml><?xml version="1.0" encoding="utf-8"?>
<calcChain xmlns="http://schemas.openxmlformats.org/spreadsheetml/2006/main">
  <c r="F7" i="1"/>
  <c r="H7"/>
  <c r="J7"/>
  <c r="B47"/>
  <c r="B46"/>
  <c r="B45"/>
  <c r="B44"/>
  <c r="B43"/>
  <c r="B42"/>
  <c r="B41"/>
  <c r="B40"/>
  <c r="B39"/>
  <c r="B38"/>
  <c r="B37"/>
  <c r="B36"/>
  <c r="B35"/>
  <c r="B34"/>
  <c r="B33"/>
  <c r="B32"/>
  <c r="B31"/>
  <c r="B30"/>
  <c r="B29"/>
  <c r="B28"/>
  <c r="B27"/>
  <c r="B26"/>
  <c r="B25"/>
  <c r="B24"/>
  <c r="B23"/>
  <c r="B22"/>
  <c r="B21"/>
  <c r="B20"/>
  <c r="B19"/>
  <c r="B18"/>
  <c r="B17"/>
  <c r="B16"/>
  <c r="B15"/>
  <c r="B14"/>
  <c r="B13"/>
  <c r="B12"/>
  <c r="B11"/>
  <c r="B10"/>
  <c r="B9"/>
  <c r="B8"/>
  <c r="AL7"/>
  <c r="AK7"/>
  <c r="AJ7"/>
  <c r="AI7"/>
  <c r="AH7"/>
  <c r="AG7"/>
  <c r="AF7"/>
  <c r="AE7"/>
  <c r="AD7"/>
  <c r="AC7"/>
  <c r="AB7"/>
  <c r="AA7"/>
  <c r="Z7"/>
  <c r="Y7"/>
  <c r="X7"/>
  <c r="W7"/>
  <c r="V7"/>
  <c r="U7"/>
  <c r="T7"/>
  <c r="S7"/>
  <c r="R7"/>
  <c r="Q7"/>
  <c r="P7"/>
  <c r="O7"/>
  <c r="N7"/>
  <c r="M7"/>
  <c r="L7"/>
  <c r="K7"/>
  <c r="I7"/>
  <c r="G7"/>
  <c r="E7"/>
  <c r="D7"/>
  <c r="C7"/>
  <c r="B7"/>
  <c r="A7"/>
</calcChain>
</file>

<file path=xl/sharedStrings.xml><?xml version="1.0" encoding="utf-8"?>
<sst xmlns="http://schemas.openxmlformats.org/spreadsheetml/2006/main" count="46" uniqueCount="38">
  <si>
    <t>Отчет № 9. 16.09.2024 10:13:29</t>
  </si>
  <si>
    <t>Сведения о поступлении и расходовании средств избирательных фондов кандидатов (кросс-таблица на основании итоговых финансовых отчетов)
 </t>
  </si>
  <si>
    <t>Выборы депутатов Благовещенской городской Думы восьмого созыва</t>
  </si>
  <si>
    <t>Территориальная избирательная комиссия города Благовещенск</t>
  </si>
  <si>
    <t>По состоянию на 14.09.2024</t>
  </si>
  <si>
    <t>В руб.</t>
  </si>
  <si>
    <t>1</t>
  </si>
  <si>
    <t/>
  </si>
  <si>
    <t>1.1</t>
  </si>
  <si>
    <t>1.1.1</t>
  </si>
  <si>
    <t>1.1.1.1</t>
  </si>
  <si>
    <t>1.1.1.2</t>
  </si>
  <si>
    <t>1.1.1.3</t>
  </si>
  <si>
    <t>1.1.1.4</t>
  </si>
  <si>
    <t>1.1.2</t>
  </si>
  <si>
    <t>1.1.2.1</t>
  </si>
  <si>
    <t>1.1.2.2</t>
  </si>
  <si>
    <t>1.1.2.3</t>
  </si>
  <si>
    <t>1.1.2.4</t>
  </si>
  <si>
    <t>1.2</t>
  </si>
  <si>
    <t>1.2.1</t>
  </si>
  <si>
    <t>1.2.2</t>
  </si>
  <si>
    <t>1.2.2.1</t>
  </si>
  <si>
    <t>1.2.2.2</t>
  </si>
  <si>
    <t>1.2.2.3</t>
  </si>
  <si>
    <t>1.2.3</t>
  </si>
  <si>
    <t>1.3</t>
  </si>
  <si>
    <t>1.3.1</t>
  </si>
  <si>
    <t>1.3.1.1</t>
  </si>
  <si>
    <t>1.3.2</t>
  </si>
  <si>
    <t>1.3.3</t>
  </si>
  <si>
    <t>1.3.4</t>
  </si>
  <si>
    <t>1.3.5</t>
  </si>
  <si>
    <t>1.3.6</t>
  </si>
  <si>
    <t>1.3.7</t>
  </si>
  <si>
    <t>1.3.8</t>
  </si>
  <si>
    <t>1.3.9</t>
  </si>
  <si>
    <t>1.4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</si>
</sst>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5F5F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horizontal="right"/>
    </xf>
    <xf numFmtId="49" fontId="1" fillId="0" borderId="0" xfId="0" applyNumberFormat="1" applyFont="1" applyAlignment="1">
      <alignment horizontal="right" vertical="center"/>
    </xf>
    <xf numFmtId="0" fontId="4" fillId="3" borderId="1" xfId="0" applyNumberFormat="1" applyFont="1" applyFill="1" applyBorder="1" applyAlignment="1">
      <alignment horizontal="center" vertical="center" wrapText="1"/>
    </xf>
    <xf numFmtId="0" fontId="5" fillId="3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textRotation="90"/>
    </xf>
    <xf numFmtId="0" fontId="5" fillId="3" borderId="1" xfId="0" applyNumberFormat="1" applyFont="1" applyFill="1" applyBorder="1" applyAlignment="1">
      <alignment horizontal="center" vertical="center" textRotation="90" wrapText="1"/>
    </xf>
    <xf numFmtId="0" fontId="4" fillId="3" borderId="1" xfId="0" applyNumberFormat="1" applyFont="1" applyFill="1" applyBorder="1" applyAlignment="1">
      <alignment horizontal="center" vertical="center" textRotation="90" wrapText="1"/>
    </xf>
    <xf numFmtId="0" fontId="0" fillId="0" borderId="0" xfId="0" quotePrefix="1" applyAlignment="1"/>
    <xf numFmtId="0" fontId="5" fillId="3" borderId="1" xfId="0" quotePrefix="1" applyNumberFormat="1" applyFont="1" applyFill="1" applyBorder="1" applyAlignment="1">
      <alignment horizontal="center" vertical="center" wrapText="1"/>
    </xf>
    <xf numFmtId="0" fontId="4" fillId="2" borderId="1" xfId="0" quotePrefix="1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left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right" vertical="center" wrapText="1"/>
    </xf>
    <xf numFmtId="0" fontId="2" fillId="2" borderId="0" xfId="0" applyFont="1" applyFill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M48"/>
  <sheetViews>
    <sheetView tabSelected="1" topLeftCell="A4" workbookViewId="0">
      <selection activeCell="AH9" sqref="AH9"/>
    </sheetView>
  </sheetViews>
  <sheetFormatPr defaultRowHeight="14"/>
  <cols>
    <col min="1" max="1" width="8" customWidth="1"/>
    <col min="2" max="2" width="13.296875" customWidth="1"/>
    <col min="3" max="3" width="4.59765625" customWidth="1"/>
    <col min="4" max="4" width="10.5" bestFit="1" customWidth="1"/>
    <col min="5" max="37" width="9.09765625" bestFit="1" customWidth="1"/>
    <col min="38" max="38" width="9.296875" customWidth="1"/>
    <col min="39" max="39" width="8.796875" customWidth="1"/>
  </cols>
  <sheetData>
    <row r="1" spans="1:39" ht="14" customHeight="1">
      <c r="AL1" s="1" t="s">
        <v>0</v>
      </c>
    </row>
    <row r="2" spans="1:39" ht="15.05">
      <c r="A2" s="14" t="s">
        <v>1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</row>
    <row r="3" spans="1:39" ht="15.05">
      <c r="A3" s="15" t="s">
        <v>2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</row>
    <row r="4" spans="1:39" ht="15.05">
      <c r="A4" s="15" t="s">
        <v>3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</row>
    <row r="5" spans="1:39">
      <c r="AL5" s="2" t="s">
        <v>4</v>
      </c>
    </row>
    <row r="6" spans="1:39">
      <c r="AL6" s="2" t="s">
        <v>5</v>
      </c>
    </row>
    <row r="7" spans="1:39" ht="139.69999999999999" customHeight="1">
      <c r="A7" s="3" t="str">
        <f>"№ строки"</f>
        <v>№ строки</v>
      </c>
      <c r="B7" s="4" t="str">
        <f>"Строка финансового отчета"</f>
        <v>Строка финансового отчета</v>
      </c>
      <c r="C7" s="6" t="str">
        <f>"Шифр строки"</f>
        <v>Шифр строки</v>
      </c>
      <c r="D7" s="6" t="str">
        <f>"Итого по всем избирательным объединениям, кандидатам"</f>
        <v>Итого по всем избирательным объединениям, кандидатам</v>
      </c>
      <c r="E7" s="7" t="str">
        <f>"Сопин Сергей Николаевич"</f>
        <v>Сопин Сергей Николаевич</v>
      </c>
      <c r="F7" s="7" t="str">
        <f>"Избирательный округ (Первый (№ 1)), всего"</f>
        <v>Избирательный округ (Первый (№ 1)), всего</v>
      </c>
      <c r="G7" s="7" t="str">
        <f>"Кочетов Антон Валерьевич"</f>
        <v>Кочетов Антон Валерьевич</v>
      </c>
      <c r="H7" s="7" t="str">
        <f>"Избирательный округ (Третий (№ 3)), всего"</f>
        <v>Избирательный округ (Третий (№ 3)), всего</v>
      </c>
      <c r="I7" s="7" t="str">
        <f>"Провоторов Денис Сергеевич"</f>
        <v>Провоторов Денис Сергеевич</v>
      </c>
      <c r="J7" s="7" t="str">
        <f>"Избирательный округ (Четвертый (№ 4)), всего"</f>
        <v>Избирательный округ (Четвертый (№ 4)), всего</v>
      </c>
      <c r="K7" s="7" t="str">
        <f>"Величко Дмитрий Николаевич"</f>
        <v>Величко Дмитрий Николаевич</v>
      </c>
      <c r="L7" s="7" t="str">
        <f>"Избирательный округ (Восьмой (№ 8)), всего"</f>
        <v>Избирательный округ (Восьмой (№ 8)), всего</v>
      </c>
      <c r="M7" s="7" t="str">
        <f>"Макаров Максим Николаевич"</f>
        <v>Макаров Максим Николаевич</v>
      </c>
      <c r="N7" s="7" t="str">
        <f>"Избирательный округ (Девятый (№ 9)), всего"</f>
        <v>Избирательный округ (Девятый (№ 9)), всего</v>
      </c>
      <c r="O7" s="7" t="str">
        <f>"Удод Александр Викторович"</f>
        <v>Удод Александр Викторович</v>
      </c>
      <c r="P7" s="7" t="str">
        <f>"Избирательный округ (Тринадцатый (№ 13)), всего"</f>
        <v>Избирательный округ (Тринадцатый (№ 13)), всего</v>
      </c>
      <c r="Q7" s="7" t="str">
        <f>"Агарков Александр Александрович"</f>
        <v>Агарков Александр Александрович</v>
      </c>
      <c r="R7" s="7" t="str">
        <f>"Избирательный округ (Четырнадцатый (№ 14)), всего"</f>
        <v>Избирательный округ (Четырнадцатый (№ 14)), всего</v>
      </c>
      <c r="S7" s="7" t="str">
        <f>"Евглевская Елена Игоревна"</f>
        <v>Евглевская Елена Игоревна</v>
      </c>
      <c r="T7" s="7" t="str">
        <f>"Избирательный округ (Пятнадцатый (№ 15)), всего"</f>
        <v>Избирательный округ (Пятнадцатый (№ 15)), всего</v>
      </c>
      <c r="U7" s="7" t="str">
        <f>"Завалишин Константин Николаевич"</f>
        <v>Завалишин Константин Николаевич</v>
      </c>
      <c r="V7" s="7" t="str">
        <f>"Избирательный округ (Шестнадцатый (№ 16)), всего"</f>
        <v>Избирательный округ (Шестнадцатый (№ 16)), всего</v>
      </c>
      <c r="W7" s="7" t="str">
        <f>"Якименко Михаил Александрович"</f>
        <v>Якименко Михаил Александрович</v>
      </c>
      <c r="X7" s="7" t="str">
        <f>"Избирательный округ (Девятнадцатый (№ 19)), всего"</f>
        <v>Избирательный округ (Девятнадцатый (№ 19)), всего</v>
      </c>
      <c r="Y7" s="7" t="str">
        <f>"Астафьев Алексей Владимирович"</f>
        <v>Астафьев Алексей Владимирович</v>
      </c>
      <c r="Z7" s="7" t="str">
        <f>"Избирательный округ (Двадцать первый (№ 21)), всего"</f>
        <v>Избирательный округ (Двадцать первый (№ 21)), всего</v>
      </c>
      <c r="AA7" s="7" t="str">
        <f>"Ершов Вячеслав Вячеславович"</f>
        <v>Ершов Вячеслав Вячеславович</v>
      </c>
      <c r="AB7" s="7" t="str">
        <f>"Избирательный округ (Двадцать второй (№ 22)), всего"</f>
        <v>Избирательный округ (Двадцать второй (№ 22)), всего</v>
      </c>
      <c r="AC7" s="7" t="str">
        <f>"Кононыхин Евгений Константинович"</f>
        <v>Кононыхин Евгений Константинович</v>
      </c>
      <c r="AD7" s="7" t="str">
        <f>"Избирательный округ (Двадцать третий (№ 23)), всего"</f>
        <v>Избирательный округ (Двадцать третий (№ 23)), всего</v>
      </c>
      <c r="AE7" s="7" t="str">
        <f>"Намаконова Екатерина Алексеевна"</f>
        <v>Намаконова Екатерина Алексеевна</v>
      </c>
      <c r="AF7" s="7" t="str">
        <f>"Избирательный округ (Двадцать четвертый (№ 24)), всего"</f>
        <v>Избирательный округ (Двадцать четвертый (№ 24)), всего</v>
      </c>
      <c r="AG7" s="7" t="str">
        <f>"Щедрин Максим Андреевич"</f>
        <v>Щедрин Максим Андреевич</v>
      </c>
      <c r="AH7" s="7" t="str">
        <f>"Избирательный округ (Двадцать шестой (№ 26)), всего"</f>
        <v>Избирательный округ (Двадцать шестой (№ 26)), всего</v>
      </c>
      <c r="AI7" s="7" t="str">
        <f>"Чеглаков Игорь Александрович"</f>
        <v>Чеглаков Игорь Александрович</v>
      </c>
      <c r="AJ7" s="7" t="str">
        <f>"Избирательный округ (Двадцать седьмой (№ 27)), всего"</f>
        <v>Избирательный округ (Двадцать седьмой (№ 27)), всего</v>
      </c>
      <c r="AK7" s="7" t="str">
        <f>"Мальцев Аркадий Викторович"</f>
        <v>Мальцев Аркадий Викторович</v>
      </c>
      <c r="AL7" s="7" t="str">
        <f>"Избирательный округ (Тридцатый (№ 30)), всего"</f>
        <v>Избирательный округ (Тридцатый (№ 30)), всего</v>
      </c>
    </row>
    <row r="8" spans="1:39">
      <c r="A8" s="9" t="s">
        <v>6</v>
      </c>
      <c r="B8" s="4" t="str">
        <f>"2"</f>
        <v>2</v>
      </c>
      <c r="C8" s="4">
        <v>3</v>
      </c>
      <c r="D8" s="4">
        <v>4</v>
      </c>
      <c r="E8" s="4">
        <v>5</v>
      </c>
      <c r="F8" s="4">
        <v>6</v>
      </c>
      <c r="G8" s="4">
        <v>7</v>
      </c>
      <c r="H8" s="4">
        <v>8</v>
      </c>
      <c r="I8" s="4">
        <v>9</v>
      </c>
      <c r="J8" s="4">
        <v>10</v>
      </c>
      <c r="K8" s="4">
        <v>11</v>
      </c>
      <c r="L8" s="4">
        <v>12</v>
      </c>
      <c r="M8" s="4">
        <v>13</v>
      </c>
      <c r="N8" s="4">
        <v>14</v>
      </c>
      <c r="O8" s="4">
        <v>15</v>
      </c>
      <c r="P8" s="4">
        <v>16</v>
      </c>
      <c r="Q8" s="4">
        <v>17</v>
      </c>
      <c r="R8" s="4">
        <v>18</v>
      </c>
      <c r="S8" s="4">
        <v>19</v>
      </c>
      <c r="T8" s="4">
        <v>20</v>
      </c>
      <c r="U8" s="4">
        <v>21</v>
      </c>
      <c r="V8" s="4">
        <v>22</v>
      </c>
      <c r="W8" s="4">
        <v>23</v>
      </c>
      <c r="X8" s="4">
        <v>24</v>
      </c>
      <c r="Y8" s="4">
        <v>25</v>
      </c>
      <c r="Z8" s="4">
        <v>26</v>
      </c>
      <c r="AA8" s="4">
        <v>27</v>
      </c>
      <c r="AB8" s="4">
        <v>28</v>
      </c>
      <c r="AC8" s="4">
        <v>29</v>
      </c>
      <c r="AD8" s="4">
        <v>30</v>
      </c>
      <c r="AE8" s="4">
        <v>31</v>
      </c>
      <c r="AF8" s="4">
        <v>32</v>
      </c>
      <c r="AG8" s="4">
        <v>33</v>
      </c>
      <c r="AH8" s="4">
        <v>34</v>
      </c>
      <c r="AI8" s="4">
        <v>35</v>
      </c>
      <c r="AJ8" s="4">
        <v>36</v>
      </c>
      <c r="AK8" s="4">
        <v>37</v>
      </c>
      <c r="AL8" s="4">
        <v>38</v>
      </c>
      <c r="AM8" s="5"/>
    </row>
    <row r="9" spans="1:39" ht="94.05">
      <c r="A9" s="10" t="s">
        <v>6</v>
      </c>
      <c r="B9" s="11" t="str">
        <f>"5 Остаток средств фонда на дату сдачи отчета (заверяется банковской справкой)"</f>
        <v>5 Остаток средств фонда на дату сдачи отчета (заверяется банковской справкой)</v>
      </c>
      <c r="C9" s="12">
        <v>310</v>
      </c>
      <c r="D9" s="13">
        <v>0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13">
        <v>0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>
        <v>0</v>
      </c>
      <c r="V9" s="13">
        <v>0</v>
      </c>
      <c r="W9" s="13">
        <v>0</v>
      </c>
      <c r="X9" s="13">
        <v>0</v>
      </c>
      <c r="Y9" s="13">
        <v>0</v>
      </c>
      <c r="Z9" s="13">
        <v>0</v>
      </c>
      <c r="AA9" s="13">
        <v>0</v>
      </c>
      <c r="AB9" s="13">
        <v>0</v>
      </c>
      <c r="AC9" s="13">
        <v>0</v>
      </c>
      <c r="AD9" s="13">
        <v>0</v>
      </c>
      <c r="AE9" s="13">
        <v>0</v>
      </c>
      <c r="AF9" s="13">
        <v>0</v>
      </c>
      <c r="AG9" s="13">
        <v>0</v>
      </c>
      <c r="AH9" s="13">
        <v>0</v>
      </c>
      <c r="AI9" s="13">
        <v>0</v>
      </c>
      <c r="AJ9" s="13">
        <v>0</v>
      </c>
      <c r="AK9" s="13">
        <v>0</v>
      </c>
      <c r="AL9" s="13">
        <v>0</v>
      </c>
      <c r="AM9" s="8"/>
    </row>
    <row r="10" spans="1:39">
      <c r="A10" s="10" t="s">
        <v>7</v>
      </c>
      <c r="B10" s="12" t="str">
        <f>"в том числе"</f>
        <v>в том числе</v>
      </c>
      <c r="C10" s="12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8"/>
    </row>
    <row r="11" spans="1:39" ht="69.849999999999994" customHeight="1">
      <c r="A11" s="10" t="s">
        <v>8</v>
      </c>
      <c r="B11" s="11" t="str">
        <f>"1 Поступило средств в избирательный фонд, всего"</f>
        <v>1 Поступило средств в избирательный фонд, всего</v>
      </c>
      <c r="C11" s="12">
        <v>10</v>
      </c>
      <c r="D11" s="13">
        <v>6243409.2199999997</v>
      </c>
      <c r="E11" s="13">
        <v>390932.56</v>
      </c>
      <c r="F11" s="13">
        <v>390932.56</v>
      </c>
      <c r="G11" s="13">
        <v>390932.31</v>
      </c>
      <c r="H11" s="13">
        <v>390932.31</v>
      </c>
      <c r="I11" s="13">
        <v>127907.31</v>
      </c>
      <c r="J11" s="13">
        <v>127907.31</v>
      </c>
      <c r="K11" s="13">
        <v>400932.31</v>
      </c>
      <c r="L11" s="13">
        <v>400932.31</v>
      </c>
      <c r="M11" s="13">
        <v>440541.51</v>
      </c>
      <c r="N11" s="13">
        <v>440541.51</v>
      </c>
      <c r="O11" s="13">
        <v>390932.56</v>
      </c>
      <c r="P11" s="13">
        <v>390932.56</v>
      </c>
      <c r="Q11" s="13">
        <v>397682.56</v>
      </c>
      <c r="R11" s="13">
        <v>397682.56</v>
      </c>
      <c r="S11" s="13">
        <v>390932.31</v>
      </c>
      <c r="T11" s="13">
        <v>390932.31</v>
      </c>
      <c r="U11" s="13">
        <v>397682.31</v>
      </c>
      <c r="V11" s="13">
        <v>397682.31</v>
      </c>
      <c r="W11" s="13">
        <v>397682.31</v>
      </c>
      <c r="X11" s="13">
        <v>397682.31</v>
      </c>
      <c r="Y11" s="13">
        <v>397682.31</v>
      </c>
      <c r="Z11" s="13">
        <v>397682.31</v>
      </c>
      <c r="AA11" s="13">
        <v>407682.31</v>
      </c>
      <c r="AB11" s="13">
        <v>407682.31</v>
      </c>
      <c r="AC11" s="13">
        <v>397682.31</v>
      </c>
      <c r="AD11" s="13">
        <v>397682.31</v>
      </c>
      <c r="AE11" s="13">
        <v>397682.31</v>
      </c>
      <c r="AF11" s="13">
        <v>397682.31</v>
      </c>
      <c r="AG11" s="13">
        <v>127907.31</v>
      </c>
      <c r="AH11" s="13">
        <v>127907.31</v>
      </c>
      <c r="AI11" s="13">
        <v>397682.31</v>
      </c>
      <c r="AJ11" s="13">
        <v>397682.31</v>
      </c>
      <c r="AK11" s="13">
        <v>390932.31</v>
      </c>
      <c r="AL11" s="13">
        <v>390932.31</v>
      </c>
      <c r="AM11" s="8"/>
    </row>
    <row r="12" spans="1:39">
      <c r="A12" s="10" t="s">
        <v>7</v>
      </c>
      <c r="B12" s="12" t="str">
        <f>"из них"</f>
        <v>из них</v>
      </c>
      <c r="C12" s="12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8"/>
    </row>
    <row r="13" spans="1:39" ht="94.05">
      <c r="A13" s="10" t="s">
        <v>9</v>
      </c>
      <c r="B13" s="11" t="str">
        <f>"1.1 Поступило средств в установленном порядке для формирования избирательного фонда"</f>
        <v>1.1 Поступило средств в установленном порядке для формирования избирательного фонда</v>
      </c>
      <c r="C13" s="12">
        <v>20</v>
      </c>
      <c r="D13" s="13">
        <v>6243409.2199999997</v>
      </c>
      <c r="E13" s="13">
        <v>390932.56</v>
      </c>
      <c r="F13" s="13">
        <v>390932.56</v>
      </c>
      <c r="G13" s="13">
        <v>390932.31</v>
      </c>
      <c r="H13" s="13">
        <v>390932.31</v>
      </c>
      <c r="I13" s="13">
        <v>127907.31</v>
      </c>
      <c r="J13" s="13">
        <v>127907.31</v>
      </c>
      <c r="K13" s="13">
        <v>400932.31</v>
      </c>
      <c r="L13" s="13">
        <v>400932.31</v>
      </c>
      <c r="M13" s="13">
        <v>440541.51</v>
      </c>
      <c r="N13" s="13">
        <v>440541.51</v>
      </c>
      <c r="O13" s="13">
        <v>390932.56</v>
      </c>
      <c r="P13" s="13">
        <v>390932.56</v>
      </c>
      <c r="Q13" s="13">
        <v>397682.56</v>
      </c>
      <c r="R13" s="13">
        <v>397682.56</v>
      </c>
      <c r="S13" s="13">
        <v>390932.31</v>
      </c>
      <c r="T13" s="13">
        <v>390932.31</v>
      </c>
      <c r="U13" s="13">
        <v>397682.31</v>
      </c>
      <c r="V13" s="13">
        <v>397682.31</v>
      </c>
      <c r="W13" s="13">
        <v>397682.31</v>
      </c>
      <c r="X13" s="13">
        <v>397682.31</v>
      </c>
      <c r="Y13" s="13">
        <v>397682.31</v>
      </c>
      <c r="Z13" s="13">
        <v>397682.31</v>
      </c>
      <c r="AA13" s="13">
        <v>407682.31</v>
      </c>
      <c r="AB13" s="13">
        <v>407682.31</v>
      </c>
      <c r="AC13" s="13">
        <v>397682.31</v>
      </c>
      <c r="AD13" s="13">
        <v>397682.31</v>
      </c>
      <c r="AE13" s="13">
        <v>397682.31</v>
      </c>
      <c r="AF13" s="13">
        <v>397682.31</v>
      </c>
      <c r="AG13" s="13">
        <v>127907.31</v>
      </c>
      <c r="AH13" s="13">
        <v>127907.31</v>
      </c>
      <c r="AI13" s="13">
        <v>397682.31</v>
      </c>
      <c r="AJ13" s="13">
        <v>397682.31</v>
      </c>
      <c r="AK13" s="13">
        <v>390932.31</v>
      </c>
      <c r="AL13" s="13">
        <v>390932.31</v>
      </c>
      <c r="AM13" s="8"/>
    </row>
    <row r="14" spans="1:39">
      <c r="A14" s="10" t="s">
        <v>7</v>
      </c>
      <c r="B14" s="12" t="str">
        <f>"из них"</f>
        <v>из них</v>
      </c>
      <c r="C14" s="12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8"/>
    </row>
    <row r="15" spans="1:39" ht="55.9" customHeight="1">
      <c r="A15" s="10" t="s">
        <v>10</v>
      </c>
      <c r="B15" s="11" t="str">
        <f>"1.1.1 Собственные средства кандидата"</f>
        <v>1.1.1 Собственные средства кандидата</v>
      </c>
      <c r="C15" s="12">
        <v>30</v>
      </c>
      <c r="D15" s="13">
        <v>332701.93</v>
      </c>
      <c r="E15" s="13">
        <v>0</v>
      </c>
      <c r="F15" s="13">
        <v>0</v>
      </c>
      <c r="G15" s="13">
        <v>0</v>
      </c>
      <c r="H15" s="13">
        <v>0</v>
      </c>
      <c r="I15" s="13">
        <v>127907.31</v>
      </c>
      <c r="J15" s="13">
        <v>127907.31</v>
      </c>
      <c r="K15" s="13">
        <v>0</v>
      </c>
      <c r="L15" s="13">
        <v>0</v>
      </c>
      <c r="M15" s="13">
        <v>0</v>
      </c>
      <c r="N15" s="13">
        <v>0</v>
      </c>
      <c r="O15" s="13">
        <v>0</v>
      </c>
      <c r="P15" s="13">
        <v>0</v>
      </c>
      <c r="Q15" s="13">
        <v>0</v>
      </c>
      <c r="R15" s="13">
        <v>0</v>
      </c>
      <c r="S15" s="13">
        <v>76887.31</v>
      </c>
      <c r="T15" s="13">
        <v>76887.31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 s="13">
        <v>0</v>
      </c>
      <c r="AC15" s="13">
        <v>0</v>
      </c>
      <c r="AD15" s="13">
        <v>0</v>
      </c>
      <c r="AE15" s="13">
        <v>0</v>
      </c>
      <c r="AF15" s="13">
        <v>0</v>
      </c>
      <c r="AG15" s="13">
        <v>127907.31</v>
      </c>
      <c r="AH15" s="13">
        <v>127907.31</v>
      </c>
      <c r="AI15" s="13">
        <v>0</v>
      </c>
      <c r="AJ15" s="13">
        <v>0</v>
      </c>
      <c r="AK15" s="13">
        <v>0</v>
      </c>
      <c r="AL15" s="13">
        <v>0</v>
      </c>
      <c r="AM15" s="8"/>
    </row>
    <row r="16" spans="1:39" ht="107.5">
      <c r="A16" s="10" t="s">
        <v>11</v>
      </c>
      <c r="B16" s="11" t="str">
        <f>"1.1.2 Средства, выделенные кандидату выдвинувшим его избирательным объединением"</f>
        <v>1.1.2 Средства, выделенные кандидату выдвинувшим его избирательным объединением</v>
      </c>
      <c r="C16" s="12">
        <v>40</v>
      </c>
      <c r="D16" s="13">
        <v>5910707.29</v>
      </c>
      <c r="E16" s="13">
        <v>390932.56</v>
      </c>
      <c r="F16" s="13">
        <v>390932.56</v>
      </c>
      <c r="G16" s="13">
        <v>390932.31</v>
      </c>
      <c r="H16" s="13">
        <v>390932.31</v>
      </c>
      <c r="I16" s="13">
        <v>0</v>
      </c>
      <c r="J16" s="13">
        <v>0</v>
      </c>
      <c r="K16" s="13">
        <v>400932.31</v>
      </c>
      <c r="L16" s="13">
        <v>400932.31</v>
      </c>
      <c r="M16" s="13">
        <v>440541.51</v>
      </c>
      <c r="N16" s="13">
        <v>440541.51</v>
      </c>
      <c r="O16" s="13">
        <v>390932.56</v>
      </c>
      <c r="P16" s="13">
        <v>390932.56</v>
      </c>
      <c r="Q16" s="13">
        <v>397682.56</v>
      </c>
      <c r="R16" s="13">
        <v>397682.56</v>
      </c>
      <c r="S16" s="13">
        <v>314045</v>
      </c>
      <c r="T16" s="13">
        <v>314045</v>
      </c>
      <c r="U16" s="13">
        <v>397682.31</v>
      </c>
      <c r="V16" s="13">
        <v>397682.31</v>
      </c>
      <c r="W16" s="13">
        <v>397682.31</v>
      </c>
      <c r="X16" s="13">
        <v>397682.31</v>
      </c>
      <c r="Y16" s="13">
        <v>397682.31</v>
      </c>
      <c r="Z16" s="13">
        <v>397682.31</v>
      </c>
      <c r="AA16" s="13">
        <v>407682.31</v>
      </c>
      <c r="AB16" s="13">
        <v>407682.31</v>
      </c>
      <c r="AC16" s="13">
        <v>397682.31</v>
      </c>
      <c r="AD16" s="13">
        <v>397682.31</v>
      </c>
      <c r="AE16" s="13">
        <v>397682.31</v>
      </c>
      <c r="AF16" s="13">
        <v>397682.31</v>
      </c>
      <c r="AG16" s="13">
        <v>0</v>
      </c>
      <c r="AH16" s="13">
        <v>0</v>
      </c>
      <c r="AI16" s="13">
        <v>397682.31</v>
      </c>
      <c r="AJ16" s="13">
        <v>397682.31</v>
      </c>
      <c r="AK16" s="13">
        <v>390932.31</v>
      </c>
      <c r="AL16" s="13">
        <v>390932.31</v>
      </c>
      <c r="AM16" s="8"/>
    </row>
    <row r="17" spans="1:39" ht="53.75">
      <c r="A17" s="10" t="s">
        <v>12</v>
      </c>
      <c r="B17" s="11" t="str">
        <f>"1.1.3 Добровольные пожертвования гражданина"</f>
        <v>1.1.3 Добровольные пожертвования гражданина</v>
      </c>
      <c r="C17" s="12">
        <v>50</v>
      </c>
      <c r="D17" s="13">
        <v>0</v>
      </c>
      <c r="E17" s="13">
        <v>0</v>
      </c>
      <c r="F17" s="13">
        <v>0</v>
      </c>
      <c r="G17" s="13">
        <v>0</v>
      </c>
      <c r="H17" s="13">
        <v>0</v>
      </c>
      <c r="I17" s="13">
        <v>0</v>
      </c>
      <c r="J17" s="13">
        <v>0</v>
      </c>
      <c r="K17" s="13">
        <v>0</v>
      </c>
      <c r="L17" s="13">
        <v>0</v>
      </c>
      <c r="M17" s="13">
        <v>0</v>
      </c>
      <c r="N17" s="13">
        <v>0</v>
      </c>
      <c r="O17" s="13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 s="13">
        <v>0</v>
      </c>
      <c r="AC17" s="13">
        <v>0</v>
      </c>
      <c r="AD17" s="13">
        <v>0</v>
      </c>
      <c r="AE17" s="13">
        <v>0</v>
      </c>
      <c r="AF17" s="13">
        <v>0</v>
      </c>
      <c r="AG17" s="13">
        <v>0</v>
      </c>
      <c r="AH17" s="13">
        <v>0</v>
      </c>
      <c r="AI17" s="13">
        <v>0</v>
      </c>
      <c r="AJ17" s="13">
        <v>0</v>
      </c>
      <c r="AK17" s="13">
        <v>0</v>
      </c>
      <c r="AL17" s="13">
        <v>0</v>
      </c>
      <c r="AM17" s="8"/>
    </row>
    <row r="18" spans="1:39" ht="80.599999999999994">
      <c r="A18" s="10" t="s">
        <v>13</v>
      </c>
      <c r="B18" s="11" t="str">
        <f>"1.1.4 Добровольные пожертвования юридического лица"</f>
        <v>1.1.4 Добровольные пожертвования юридического лица</v>
      </c>
      <c r="C18" s="12">
        <v>60</v>
      </c>
      <c r="D18" s="13">
        <v>0</v>
      </c>
      <c r="E18" s="13">
        <v>0</v>
      </c>
      <c r="F18" s="13">
        <v>0</v>
      </c>
      <c r="G18" s="13">
        <v>0</v>
      </c>
      <c r="H18" s="13">
        <v>0</v>
      </c>
      <c r="I18" s="13">
        <v>0</v>
      </c>
      <c r="J18" s="13">
        <v>0</v>
      </c>
      <c r="K18" s="13">
        <v>0</v>
      </c>
      <c r="L18" s="13">
        <v>0</v>
      </c>
      <c r="M18" s="13">
        <v>0</v>
      </c>
      <c r="N18" s="13">
        <v>0</v>
      </c>
      <c r="O18" s="13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0</v>
      </c>
      <c r="AC18" s="13">
        <v>0</v>
      </c>
      <c r="AD18" s="13">
        <v>0</v>
      </c>
      <c r="AE18" s="13">
        <v>0</v>
      </c>
      <c r="AF18" s="13">
        <v>0</v>
      </c>
      <c r="AG18" s="13">
        <v>0</v>
      </c>
      <c r="AH18" s="13">
        <v>0</v>
      </c>
      <c r="AI18" s="13">
        <v>0</v>
      </c>
      <c r="AJ18" s="13">
        <v>0</v>
      </c>
      <c r="AK18" s="13">
        <v>0</v>
      </c>
      <c r="AL18" s="13">
        <v>0</v>
      </c>
      <c r="AM18" s="8"/>
    </row>
    <row r="19" spans="1:39" ht="322.39999999999998">
      <c r="A19" s="10" t="s">
        <v>14</v>
      </c>
      <c r="B19" s="11" t="str">
        <f>"1.2 Поступило в избирательный фонд денежных средств, подпадающих под действие пункта 5 статьи 65 Закона Амурской области от 26 июня 2009 № 222-ОЗ «О выборах депутатов представительных органов и глав муниципальных образований в Амурской области»"</f>
        <v>1.2 Поступило в избирательный фонд денежных средств, подпадающих под действие пункта 5 статьи 65 Закона Амурской области от 26 июня 2009 № 222-ОЗ «О выборах депутатов представительных органов и глав муниципальных образований в Амурской области»</v>
      </c>
      <c r="C19" s="12">
        <v>70</v>
      </c>
      <c r="D19" s="13">
        <v>0</v>
      </c>
      <c r="E19" s="13">
        <v>0</v>
      </c>
      <c r="F19" s="13">
        <v>0</v>
      </c>
      <c r="G19" s="13">
        <v>0</v>
      </c>
      <c r="H19" s="13">
        <v>0</v>
      </c>
      <c r="I19" s="13">
        <v>0</v>
      </c>
      <c r="J19" s="13">
        <v>0</v>
      </c>
      <c r="K19" s="13">
        <v>0</v>
      </c>
      <c r="L19" s="13">
        <v>0</v>
      </c>
      <c r="M19" s="13">
        <v>0</v>
      </c>
      <c r="N19" s="13">
        <v>0</v>
      </c>
      <c r="O19" s="13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0</v>
      </c>
      <c r="AC19" s="13">
        <v>0</v>
      </c>
      <c r="AD19" s="13">
        <v>0</v>
      </c>
      <c r="AE19" s="13">
        <v>0</v>
      </c>
      <c r="AF19" s="13">
        <v>0</v>
      </c>
      <c r="AG19" s="13">
        <v>0</v>
      </c>
      <c r="AH19" s="13">
        <v>0</v>
      </c>
      <c r="AI19" s="13">
        <v>0</v>
      </c>
      <c r="AJ19" s="13">
        <v>0</v>
      </c>
      <c r="AK19" s="13">
        <v>0</v>
      </c>
      <c r="AL19" s="13">
        <v>0</v>
      </c>
      <c r="AM19" s="8"/>
    </row>
    <row r="20" spans="1:39">
      <c r="A20" s="10" t="s">
        <v>7</v>
      </c>
      <c r="B20" s="12" t="str">
        <f>"из них"</f>
        <v>из них</v>
      </c>
      <c r="C20" s="12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8"/>
    </row>
    <row r="21" spans="1:39" ht="55.9" customHeight="1">
      <c r="A21" s="10" t="s">
        <v>15</v>
      </c>
      <c r="B21" s="11" t="str">
        <f>"1.2.1 Собственные средства кандидата"</f>
        <v>1.2.1 Собственные средства кандидата</v>
      </c>
      <c r="C21" s="12">
        <v>80</v>
      </c>
      <c r="D21" s="13">
        <v>0</v>
      </c>
      <c r="E21" s="13">
        <v>0</v>
      </c>
      <c r="F21" s="13">
        <v>0</v>
      </c>
      <c r="G21" s="13">
        <v>0</v>
      </c>
      <c r="H21" s="13">
        <v>0</v>
      </c>
      <c r="I21" s="13">
        <v>0</v>
      </c>
      <c r="J21" s="13">
        <v>0</v>
      </c>
      <c r="K21" s="13">
        <v>0</v>
      </c>
      <c r="L21" s="13">
        <v>0</v>
      </c>
      <c r="M21" s="13">
        <v>0</v>
      </c>
      <c r="N21" s="13">
        <v>0</v>
      </c>
      <c r="O21" s="13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13">
        <v>0</v>
      </c>
      <c r="AD21" s="13">
        <v>0</v>
      </c>
      <c r="AE21" s="13">
        <v>0</v>
      </c>
      <c r="AF21" s="13">
        <v>0</v>
      </c>
      <c r="AG21" s="13">
        <v>0</v>
      </c>
      <c r="AH21" s="13">
        <v>0</v>
      </c>
      <c r="AI21" s="13">
        <v>0</v>
      </c>
      <c r="AJ21" s="13">
        <v>0</v>
      </c>
      <c r="AK21" s="13">
        <v>0</v>
      </c>
      <c r="AL21" s="13">
        <v>0</v>
      </c>
      <c r="AM21" s="8"/>
    </row>
    <row r="22" spans="1:39" ht="107.5">
      <c r="A22" s="10" t="s">
        <v>16</v>
      </c>
      <c r="B22" s="11" t="str">
        <f>"1.2.2 Средства, выделенные кандидату выдвинувшим его избирательным объединением"</f>
        <v>1.2.2 Средства, выделенные кандидату выдвинувшим его избирательным объединением</v>
      </c>
      <c r="C22" s="12">
        <v>90</v>
      </c>
      <c r="D22" s="13">
        <v>0</v>
      </c>
      <c r="E22" s="13">
        <v>0</v>
      </c>
      <c r="F22" s="13">
        <v>0</v>
      </c>
      <c r="G22" s="13">
        <v>0</v>
      </c>
      <c r="H22" s="13">
        <v>0</v>
      </c>
      <c r="I22" s="13">
        <v>0</v>
      </c>
      <c r="J22" s="13">
        <v>0</v>
      </c>
      <c r="K22" s="13">
        <v>0</v>
      </c>
      <c r="L22" s="13">
        <v>0</v>
      </c>
      <c r="M22" s="13">
        <v>0</v>
      </c>
      <c r="N22" s="13">
        <v>0</v>
      </c>
      <c r="O22" s="13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13">
        <v>0</v>
      </c>
      <c r="AD22" s="13">
        <v>0</v>
      </c>
      <c r="AE22" s="13">
        <v>0</v>
      </c>
      <c r="AF22" s="13">
        <v>0</v>
      </c>
      <c r="AG22" s="13">
        <v>0</v>
      </c>
      <c r="AH22" s="13">
        <v>0</v>
      </c>
      <c r="AI22" s="13">
        <v>0</v>
      </c>
      <c r="AJ22" s="13">
        <v>0</v>
      </c>
      <c r="AK22" s="13">
        <v>0</v>
      </c>
      <c r="AL22" s="13">
        <v>0</v>
      </c>
      <c r="AM22" s="8"/>
    </row>
    <row r="23" spans="1:39" ht="26.9">
      <c r="A23" s="10" t="s">
        <v>17</v>
      </c>
      <c r="B23" s="11" t="str">
        <f>"1.2.3 Средства гражданина"</f>
        <v>1.2.3 Средства гражданина</v>
      </c>
      <c r="C23" s="12">
        <v>100</v>
      </c>
      <c r="D23" s="13">
        <v>0</v>
      </c>
      <c r="E23" s="13">
        <v>0</v>
      </c>
      <c r="F23" s="13">
        <v>0</v>
      </c>
      <c r="G23" s="13">
        <v>0</v>
      </c>
      <c r="H23" s="13">
        <v>0</v>
      </c>
      <c r="I23" s="13">
        <v>0</v>
      </c>
      <c r="J23" s="13">
        <v>0</v>
      </c>
      <c r="K23" s="13">
        <v>0</v>
      </c>
      <c r="L23" s="13">
        <v>0</v>
      </c>
      <c r="M23" s="13">
        <v>0</v>
      </c>
      <c r="N23" s="13">
        <v>0</v>
      </c>
      <c r="O23" s="13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13">
        <v>0</v>
      </c>
      <c r="AD23" s="13">
        <v>0</v>
      </c>
      <c r="AE23" s="13">
        <v>0</v>
      </c>
      <c r="AF23" s="13">
        <v>0</v>
      </c>
      <c r="AG23" s="13">
        <v>0</v>
      </c>
      <c r="AH23" s="13">
        <v>0</v>
      </c>
      <c r="AI23" s="13">
        <v>0</v>
      </c>
      <c r="AJ23" s="13">
        <v>0</v>
      </c>
      <c r="AK23" s="13">
        <v>0</v>
      </c>
      <c r="AL23" s="13">
        <v>0</v>
      </c>
      <c r="AM23" s="8"/>
    </row>
    <row r="24" spans="1:39" ht="40.299999999999997">
      <c r="A24" s="10" t="s">
        <v>18</v>
      </c>
      <c r="B24" s="11" t="str">
        <f>"1.2.4 Средства юридического лица"</f>
        <v>1.2.4 Средства юридического лица</v>
      </c>
      <c r="C24" s="12">
        <v>110</v>
      </c>
      <c r="D24" s="13">
        <v>0</v>
      </c>
      <c r="E24" s="13">
        <v>0</v>
      </c>
      <c r="F24" s="13">
        <v>0</v>
      </c>
      <c r="G24" s="13">
        <v>0</v>
      </c>
      <c r="H24" s="13">
        <v>0</v>
      </c>
      <c r="I24" s="13">
        <v>0</v>
      </c>
      <c r="J24" s="13">
        <v>0</v>
      </c>
      <c r="K24" s="13">
        <v>0</v>
      </c>
      <c r="L24" s="13">
        <v>0</v>
      </c>
      <c r="M24" s="13">
        <v>0</v>
      </c>
      <c r="N24" s="13">
        <v>0</v>
      </c>
      <c r="O24" s="13">
        <v>0</v>
      </c>
      <c r="P24" s="13">
        <v>0</v>
      </c>
      <c r="Q24" s="13">
        <v>0</v>
      </c>
      <c r="R24" s="13">
        <v>0</v>
      </c>
      <c r="S24" s="13">
        <v>0</v>
      </c>
      <c r="T24" s="13">
        <v>0</v>
      </c>
      <c r="U24" s="13">
        <v>0</v>
      </c>
      <c r="V24" s="13">
        <v>0</v>
      </c>
      <c r="W24" s="13">
        <v>0</v>
      </c>
      <c r="X24" s="13">
        <v>0</v>
      </c>
      <c r="Y24" s="13">
        <v>0</v>
      </c>
      <c r="Z24" s="13">
        <v>0</v>
      </c>
      <c r="AA24" s="13">
        <v>0</v>
      </c>
      <c r="AB24" s="13">
        <v>0</v>
      </c>
      <c r="AC24" s="13">
        <v>0</v>
      </c>
      <c r="AD24" s="13">
        <v>0</v>
      </c>
      <c r="AE24" s="13">
        <v>0</v>
      </c>
      <c r="AF24" s="13">
        <v>0</v>
      </c>
      <c r="AG24" s="13">
        <v>0</v>
      </c>
      <c r="AH24" s="13">
        <v>0</v>
      </c>
      <c r="AI24" s="13">
        <v>0</v>
      </c>
      <c r="AJ24" s="13">
        <v>0</v>
      </c>
      <c r="AK24" s="13">
        <v>0</v>
      </c>
      <c r="AL24" s="13">
        <v>0</v>
      </c>
      <c r="AM24" s="8"/>
    </row>
    <row r="25" spans="1:39" ht="67.2">
      <c r="A25" s="10" t="s">
        <v>19</v>
      </c>
      <c r="B25" s="11" t="str">
        <f>"2 Возвращено денежных средств из избирательного фонда, всего"</f>
        <v>2 Возвращено денежных средств из избирательного фонда, всего</v>
      </c>
      <c r="C25" s="12">
        <v>120</v>
      </c>
      <c r="D25" s="13">
        <v>0</v>
      </c>
      <c r="E25" s="13">
        <v>0</v>
      </c>
      <c r="F25" s="13">
        <v>0</v>
      </c>
      <c r="G25" s="13">
        <v>0</v>
      </c>
      <c r="H25" s="13">
        <v>0</v>
      </c>
      <c r="I25" s="13">
        <v>0</v>
      </c>
      <c r="J25" s="13">
        <v>0</v>
      </c>
      <c r="K25" s="13">
        <v>0</v>
      </c>
      <c r="L25" s="13">
        <v>0</v>
      </c>
      <c r="M25" s="13">
        <v>0</v>
      </c>
      <c r="N25" s="13">
        <v>0</v>
      </c>
      <c r="O25" s="13">
        <v>0</v>
      </c>
      <c r="P25" s="13">
        <v>0</v>
      </c>
      <c r="Q25" s="13">
        <v>0</v>
      </c>
      <c r="R25" s="13">
        <v>0</v>
      </c>
      <c r="S25" s="13">
        <v>0</v>
      </c>
      <c r="T25" s="13">
        <v>0</v>
      </c>
      <c r="U25" s="13">
        <v>0</v>
      </c>
      <c r="V25" s="13">
        <v>0</v>
      </c>
      <c r="W25" s="13">
        <v>0</v>
      </c>
      <c r="X25" s="13">
        <v>0</v>
      </c>
      <c r="Y25" s="13">
        <v>0</v>
      </c>
      <c r="Z25" s="13">
        <v>0</v>
      </c>
      <c r="AA25" s="13">
        <v>0</v>
      </c>
      <c r="AB25" s="13">
        <v>0</v>
      </c>
      <c r="AC25" s="13">
        <v>0</v>
      </c>
      <c r="AD25" s="13">
        <v>0</v>
      </c>
      <c r="AE25" s="13">
        <v>0</v>
      </c>
      <c r="AF25" s="13">
        <v>0</v>
      </c>
      <c r="AG25" s="13">
        <v>0</v>
      </c>
      <c r="AH25" s="13">
        <v>0</v>
      </c>
      <c r="AI25" s="13">
        <v>0</v>
      </c>
      <c r="AJ25" s="13">
        <v>0</v>
      </c>
      <c r="AK25" s="13">
        <v>0</v>
      </c>
      <c r="AL25" s="13">
        <v>0</v>
      </c>
      <c r="AM25" s="8"/>
    </row>
    <row r="26" spans="1:39">
      <c r="A26" s="10" t="s">
        <v>7</v>
      </c>
      <c r="B26" s="12" t="str">
        <f>"из них"</f>
        <v>из них</v>
      </c>
      <c r="C26" s="12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8"/>
    </row>
    <row r="27" spans="1:39" ht="67.2">
      <c r="A27" s="10" t="s">
        <v>20</v>
      </c>
      <c r="B27" s="11" t="str">
        <f>"2.1 Перечислено в доход местного бюджета"</f>
        <v>2.1 Перечислено в доход местного бюджета</v>
      </c>
      <c r="C27" s="12">
        <v>130</v>
      </c>
      <c r="D27" s="13">
        <v>0</v>
      </c>
      <c r="E27" s="13">
        <v>0</v>
      </c>
      <c r="F27" s="13">
        <v>0</v>
      </c>
      <c r="G27" s="13">
        <v>0</v>
      </c>
      <c r="H27" s="13">
        <v>0</v>
      </c>
      <c r="I27" s="13">
        <v>0</v>
      </c>
      <c r="J27" s="13">
        <v>0</v>
      </c>
      <c r="K27" s="13">
        <v>0</v>
      </c>
      <c r="L27" s="13">
        <v>0</v>
      </c>
      <c r="M27" s="13">
        <v>0</v>
      </c>
      <c r="N27" s="13">
        <v>0</v>
      </c>
      <c r="O27" s="13">
        <v>0</v>
      </c>
      <c r="P27" s="13">
        <v>0</v>
      </c>
      <c r="Q27" s="13">
        <v>0</v>
      </c>
      <c r="R27" s="13">
        <v>0</v>
      </c>
      <c r="S27" s="13">
        <v>0</v>
      </c>
      <c r="T27" s="13">
        <v>0</v>
      </c>
      <c r="U27" s="13">
        <v>0</v>
      </c>
      <c r="V27" s="13">
        <v>0</v>
      </c>
      <c r="W27" s="13">
        <v>0</v>
      </c>
      <c r="X27" s="13">
        <v>0</v>
      </c>
      <c r="Y27" s="13">
        <v>0</v>
      </c>
      <c r="Z27" s="13">
        <v>0</v>
      </c>
      <c r="AA27" s="13">
        <v>0</v>
      </c>
      <c r="AB27" s="13">
        <v>0</v>
      </c>
      <c r="AC27" s="13">
        <v>0</v>
      </c>
      <c r="AD27" s="13">
        <v>0</v>
      </c>
      <c r="AE27" s="13">
        <v>0</v>
      </c>
      <c r="AF27" s="13">
        <v>0</v>
      </c>
      <c r="AG27" s="13">
        <v>0</v>
      </c>
      <c r="AH27" s="13">
        <v>0</v>
      </c>
      <c r="AI27" s="13">
        <v>0</v>
      </c>
      <c r="AJ27" s="13">
        <v>0</v>
      </c>
      <c r="AK27" s="13">
        <v>0</v>
      </c>
      <c r="AL27" s="13">
        <v>0</v>
      </c>
      <c r="AM27" s="8"/>
    </row>
    <row r="28" spans="1:39" ht="120.9">
      <c r="A28" s="10" t="s">
        <v>21</v>
      </c>
      <c r="B28" s="11" t="str">
        <f>"2.2 Возвращено жертвователям денежных средств, поступивших с нарушением установленного порядка"</f>
        <v>2.2 Возвращено жертвователям денежных средств, поступивших с нарушением установленного порядка</v>
      </c>
      <c r="C28" s="12">
        <v>140</v>
      </c>
      <c r="D28" s="13">
        <v>0</v>
      </c>
      <c r="E28" s="13">
        <v>0</v>
      </c>
      <c r="F28" s="13">
        <v>0</v>
      </c>
      <c r="G28" s="13">
        <v>0</v>
      </c>
      <c r="H28" s="13">
        <v>0</v>
      </c>
      <c r="I28" s="13">
        <v>0</v>
      </c>
      <c r="J28" s="13">
        <v>0</v>
      </c>
      <c r="K28" s="13">
        <v>0</v>
      </c>
      <c r="L28" s="13">
        <v>0</v>
      </c>
      <c r="M28" s="13">
        <v>0</v>
      </c>
      <c r="N28" s="13">
        <v>0</v>
      </c>
      <c r="O28" s="13">
        <v>0</v>
      </c>
      <c r="P28" s="13">
        <v>0</v>
      </c>
      <c r="Q28" s="13">
        <v>0</v>
      </c>
      <c r="R28" s="13">
        <v>0</v>
      </c>
      <c r="S28" s="13">
        <v>0</v>
      </c>
      <c r="T28" s="13">
        <v>0</v>
      </c>
      <c r="U28" s="13">
        <v>0</v>
      </c>
      <c r="V28" s="13">
        <v>0</v>
      </c>
      <c r="W28" s="13">
        <v>0</v>
      </c>
      <c r="X28" s="13">
        <v>0</v>
      </c>
      <c r="Y28" s="13">
        <v>0</v>
      </c>
      <c r="Z28" s="13">
        <v>0</v>
      </c>
      <c r="AA28" s="13">
        <v>0</v>
      </c>
      <c r="AB28" s="13">
        <v>0</v>
      </c>
      <c r="AC28" s="13">
        <v>0</v>
      </c>
      <c r="AD28" s="13">
        <v>0</v>
      </c>
      <c r="AE28" s="13">
        <v>0</v>
      </c>
      <c r="AF28" s="13">
        <v>0</v>
      </c>
      <c r="AG28" s="13">
        <v>0</v>
      </c>
      <c r="AH28" s="13">
        <v>0</v>
      </c>
      <c r="AI28" s="13">
        <v>0</v>
      </c>
      <c r="AJ28" s="13">
        <v>0</v>
      </c>
      <c r="AK28" s="13">
        <v>0</v>
      </c>
      <c r="AL28" s="13">
        <v>0</v>
      </c>
      <c r="AM28" s="8"/>
    </row>
    <row r="29" spans="1:39">
      <c r="A29" s="10" t="s">
        <v>7</v>
      </c>
      <c r="B29" s="12" t="str">
        <f>"из них"</f>
        <v>из них</v>
      </c>
      <c r="C29" s="12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8"/>
    </row>
    <row r="30" spans="1:39" ht="161.19999999999999">
      <c r="A30" s="10" t="s">
        <v>22</v>
      </c>
      <c r="B30" s="11" t="str">
        <f>"2.2.1 Гражданам, которым запрещено осуществлять пожертвования либо не указавшим обязательные сведения в платежном документе"</f>
        <v>2.2.1 Гражданам, которым запрещено осуществлять пожертвования либо не указавшим обязательные сведения в платежном документе</v>
      </c>
      <c r="C30" s="12">
        <v>150</v>
      </c>
      <c r="D30" s="13">
        <v>0</v>
      </c>
      <c r="E30" s="13">
        <v>0</v>
      </c>
      <c r="F30" s="13">
        <v>0</v>
      </c>
      <c r="G30" s="13">
        <v>0</v>
      </c>
      <c r="H30" s="13">
        <v>0</v>
      </c>
      <c r="I30" s="13">
        <v>0</v>
      </c>
      <c r="J30" s="13">
        <v>0</v>
      </c>
      <c r="K30" s="13">
        <v>0</v>
      </c>
      <c r="L30" s="13">
        <v>0</v>
      </c>
      <c r="M30" s="13">
        <v>0</v>
      </c>
      <c r="N30" s="13">
        <v>0</v>
      </c>
      <c r="O30" s="13">
        <v>0</v>
      </c>
      <c r="P30" s="13">
        <v>0</v>
      </c>
      <c r="Q30" s="13">
        <v>0</v>
      </c>
      <c r="R30" s="13">
        <v>0</v>
      </c>
      <c r="S30" s="13">
        <v>0</v>
      </c>
      <c r="T30" s="13">
        <v>0</v>
      </c>
      <c r="U30" s="13">
        <v>0</v>
      </c>
      <c r="V30" s="13">
        <v>0</v>
      </c>
      <c r="W30" s="13">
        <v>0</v>
      </c>
      <c r="X30" s="13">
        <v>0</v>
      </c>
      <c r="Y30" s="13">
        <v>0</v>
      </c>
      <c r="Z30" s="13">
        <v>0</v>
      </c>
      <c r="AA30" s="13">
        <v>0</v>
      </c>
      <c r="AB30" s="13">
        <v>0</v>
      </c>
      <c r="AC30" s="13">
        <v>0</v>
      </c>
      <c r="AD30" s="13">
        <v>0</v>
      </c>
      <c r="AE30" s="13">
        <v>0</v>
      </c>
      <c r="AF30" s="13">
        <v>0</v>
      </c>
      <c r="AG30" s="13">
        <v>0</v>
      </c>
      <c r="AH30" s="13">
        <v>0</v>
      </c>
      <c r="AI30" s="13">
        <v>0</v>
      </c>
      <c r="AJ30" s="13">
        <v>0</v>
      </c>
      <c r="AK30" s="13">
        <v>0</v>
      </c>
      <c r="AL30" s="13">
        <v>0</v>
      </c>
      <c r="AM30" s="8"/>
    </row>
    <row r="31" spans="1:39" ht="174.65">
      <c r="A31" s="10" t="s">
        <v>23</v>
      </c>
      <c r="B31" s="11" t="str">
        <f>"2.2.2 Юридическим лицам, которым запрещено осуществлять пожертвования либо не указавшим обязательные сведения в платежном документе"</f>
        <v>2.2.2 Юридическим лицам, которым запрещено осуществлять пожертвования либо не указавшим обязательные сведения в платежном документе</v>
      </c>
      <c r="C31" s="12">
        <v>160</v>
      </c>
      <c r="D31" s="13">
        <v>0</v>
      </c>
      <c r="E31" s="13">
        <v>0</v>
      </c>
      <c r="F31" s="13">
        <v>0</v>
      </c>
      <c r="G31" s="13">
        <v>0</v>
      </c>
      <c r="H31" s="13">
        <v>0</v>
      </c>
      <c r="I31" s="13">
        <v>0</v>
      </c>
      <c r="J31" s="13">
        <v>0</v>
      </c>
      <c r="K31" s="13">
        <v>0</v>
      </c>
      <c r="L31" s="13">
        <v>0</v>
      </c>
      <c r="M31" s="13">
        <v>0</v>
      </c>
      <c r="N31" s="13">
        <v>0</v>
      </c>
      <c r="O31" s="13">
        <v>0</v>
      </c>
      <c r="P31" s="13">
        <v>0</v>
      </c>
      <c r="Q31" s="13">
        <v>0</v>
      </c>
      <c r="R31" s="13">
        <v>0</v>
      </c>
      <c r="S31" s="13">
        <v>0</v>
      </c>
      <c r="T31" s="13">
        <v>0</v>
      </c>
      <c r="U31" s="13">
        <v>0</v>
      </c>
      <c r="V31" s="13">
        <v>0</v>
      </c>
      <c r="W31" s="13">
        <v>0</v>
      </c>
      <c r="X31" s="13">
        <v>0</v>
      </c>
      <c r="Y31" s="13">
        <v>0</v>
      </c>
      <c r="Z31" s="13">
        <v>0</v>
      </c>
      <c r="AA31" s="13">
        <v>0</v>
      </c>
      <c r="AB31" s="13">
        <v>0</v>
      </c>
      <c r="AC31" s="13">
        <v>0</v>
      </c>
      <c r="AD31" s="13">
        <v>0</v>
      </c>
      <c r="AE31" s="13">
        <v>0</v>
      </c>
      <c r="AF31" s="13">
        <v>0</v>
      </c>
      <c r="AG31" s="13">
        <v>0</v>
      </c>
      <c r="AH31" s="13">
        <v>0</v>
      </c>
      <c r="AI31" s="13">
        <v>0</v>
      </c>
      <c r="AJ31" s="13">
        <v>0</v>
      </c>
      <c r="AK31" s="13">
        <v>0</v>
      </c>
      <c r="AL31" s="13">
        <v>0</v>
      </c>
      <c r="AM31" s="8"/>
    </row>
    <row r="32" spans="1:39" ht="94.05">
      <c r="A32" s="10" t="s">
        <v>24</v>
      </c>
      <c r="B32" s="11" t="str">
        <f>"2.2.3 Средств, превышающих предельный размер добровольных пожертвований"</f>
        <v>2.2.3 Средств, превышающих предельный размер добровольных пожертвований</v>
      </c>
      <c r="C32" s="12">
        <v>170</v>
      </c>
      <c r="D32" s="13">
        <v>0</v>
      </c>
      <c r="E32" s="13">
        <v>0</v>
      </c>
      <c r="F32" s="13">
        <v>0</v>
      </c>
      <c r="G32" s="13">
        <v>0</v>
      </c>
      <c r="H32" s="13">
        <v>0</v>
      </c>
      <c r="I32" s="13">
        <v>0</v>
      </c>
      <c r="J32" s="13">
        <v>0</v>
      </c>
      <c r="K32" s="13">
        <v>0</v>
      </c>
      <c r="L32" s="13">
        <v>0</v>
      </c>
      <c r="M32" s="13">
        <v>0</v>
      </c>
      <c r="N32" s="13">
        <v>0</v>
      </c>
      <c r="O32" s="13">
        <v>0</v>
      </c>
      <c r="P32" s="13">
        <v>0</v>
      </c>
      <c r="Q32" s="13">
        <v>0</v>
      </c>
      <c r="R32" s="13">
        <v>0</v>
      </c>
      <c r="S32" s="13">
        <v>0</v>
      </c>
      <c r="T32" s="13">
        <v>0</v>
      </c>
      <c r="U32" s="13">
        <v>0</v>
      </c>
      <c r="V32" s="13">
        <v>0</v>
      </c>
      <c r="W32" s="13">
        <v>0</v>
      </c>
      <c r="X32" s="13">
        <v>0</v>
      </c>
      <c r="Y32" s="13">
        <v>0</v>
      </c>
      <c r="Z32" s="13">
        <v>0</v>
      </c>
      <c r="AA32" s="13">
        <v>0</v>
      </c>
      <c r="AB32" s="13">
        <v>0</v>
      </c>
      <c r="AC32" s="13">
        <v>0</v>
      </c>
      <c r="AD32" s="13">
        <v>0</v>
      </c>
      <c r="AE32" s="13">
        <v>0</v>
      </c>
      <c r="AF32" s="13">
        <v>0</v>
      </c>
      <c r="AG32" s="13">
        <v>0</v>
      </c>
      <c r="AH32" s="13">
        <v>0</v>
      </c>
      <c r="AI32" s="13">
        <v>0</v>
      </c>
      <c r="AJ32" s="13">
        <v>0</v>
      </c>
      <c r="AK32" s="13">
        <v>0</v>
      </c>
      <c r="AL32" s="13">
        <v>0</v>
      </c>
      <c r="AM32" s="8"/>
    </row>
    <row r="33" spans="1:39" ht="125.75" customHeight="1">
      <c r="A33" s="10" t="s">
        <v>25</v>
      </c>
      <c r="B33" s="11" t="str">
        <f>"2.3 Возвращено жертвователям денежных средств, поступивших в установленном порядке"</f>
        <v>2.3 Возвращено жертвователям денежных средств, поступивших в установленном порядке</v>
      </c>
      <c r="C33" s="12">
        <v>180</v>
      </c>
      <c r="D33" s="13">
        <v>0</v>
      </c>
      <c r="E33" s="13">
        <v>0</v>
      </c>
      <c r="F33" s="13">
        <v>0</v>
      </c>
      <c r="G33" s="13">
        <v>0</v>
      </c>
      <c r="H33" s="13">
        <v>0</v>
      </c>
      <c r="I33" s="13">
        <v>0</v>
      </c>
      <c r="J33" s="13">
        <v>0</v>
      </c>
      <c r="K33" s="13">
        <v>0</v>
      </c>
      <c r="L33" s="13">
        <v>0</v>
      </c>
      <c r="M33" s="13">
        <v>0</v>
      </c>
      <c r="N33" s="13">
        <v>0</v>
      </c>
      <c r="O33" s="13">
        <v>0</v>
      </c>
      <c r="P33" s="13">
        <v>0</v>
      </c>
      <c r="Q33" s="13">
        <v>0</v>
      </c>
      <c r="R33" s="13">
        <v>0</v>
      </c>
      <c r="S33" s="13">
        <v>0</v>
      </c>
      <c r="T33" s="13">
        <v>0</v>
      </c>
      <c r="U33" s="13">
        <v>0</v>
      </c>
      <c r="V33" s="13">
        <v>0</v>
      </c>
      <c r="W33" s="13">
        <v>0</v>
      </c>
      <c r="X33" s="13">
        <v>0</v>
      </c>
      <c r="Y33" s="13">
        <v>0</v>
      </c>
      <c r="Z33" s="13">
        <v>0</v>
      </c>
      <c r="AA33" s="13">
        <v>0</v>
      </c>
      <c r="AB33" s="13">
        <v>0</v>
      </c>
      <c r="AC33" s="13">
        <v>0</v>
      </c>
      <c r="AD33" s="13">
        <v>0</v>
      </c>
      <c r="AE33" s="13">
        <v>0</v>
      </c>
      <c r="AF33" s="13">
        <v>0</v>
      </c>
      <c r="AG33" s="13">
        <v>0</v>
      </c>
      <c r="AH33" s="13">
        <v>0</v>
      </c>
      <c r="AI33" s="13">
        <v>0</v>
      </c>
      <c r="AJ33" s="13">
        <v>0</v>
      </c>
      <c r="AK33" s="13">
        <v>0</v>
      </c>
      <c r="AL33" s="13">
        <v>0</v>
      </c>
      <c r="AM33" s="8"/>
    </row>
    <row r="34" spans="1:39" ht="55.9" customHeight="1">
      <c r="A34" s="10" t="s">
        <v>26</v>
      </c>
      <c r="B34" s="11" t="str">
        <f>"3 Израсходовано средств, всего"</f>
        <v>3 Израсходовано средств, всего</v>
      </c>
      <c r="C34" s="12">
        <v>190</v>
      </c>
      <c r="D34" s="13">
        <v>6243409.2199999997</v>
      </c>
      <c r="E34" s="13">
        <v>390932.56</v>
      </c>
      <c r="F34" s="13">
        <v>390932.56</v>
      </c>
      <c r="G34" s="13">
        <v>390932.31</v>
      </c>
      <c r="H34" s="13">
        <v>390932.31</v>
      </c>
      <c r="I34" s="13">
        <v>127907.31</v>
      </c>
      <c r="J34" s="13">
        <v>127907.31</v>
      </c>
      <c r="K34" s="13">
        <v>400932.31</v>
      </c>
      <c r="L34" s="13">
        <v>400932.31</v>
      </c>
      <c r="M34" s="13">
        <v>440541.51</v>
      </c>
      <c r="N34" s="13">
        <v>440541.51</v>
      </c>
      <c r="O34" s="13">
        <v>390932.56</v>
      </c>
      <c r="P34" s="13">
        <v>390932.56</v>
      </c>
      <c r="Q34" s="13">
        <v>397682.56</v>
      </c>
      <c r="R34" s="13">
        <v>397682.56</v>
      </c>
      <c r="S34" s="13">
        <v>390932.31</v>
      </c>
      <c r="T34" s="13">
        <v>390932.31</v>
      </c>
      <c r="U34" s="13">
        <v>397682.31</v>
      </c>
      <c r="V34" s="13">
        <v>397682.31</v>
      </c>
      <c r="W34" s="13">
        <v>397682.31</v>
      </c>
      <c r="X34" s="13">
        <v>397682.31</v>
      </c>
      <c r="Y34" s="13">
        <v>397682.31</v>
      </c>
      <c r="Z34" s="13">
        <v>397682.31</v>
      </c>
      <c r="AA34" s="13">
        <v>407682.31</v>
      </c>
      <c r="AB34" s="13">
        <v>407682.31</v>
      </c>
      <c r="AC34" s="13">
        <v>397682.31</v>
      </c>
      <c r="AD34" s="13">
        <v>397682.31</v>
      </c>
      <c r="AE34" s="13">
        <v>397682.31</v>
      </c>
      <c r="AF34" s="13">
        <v>397682.31</v>
      </c>
      <c r="AG34" s="13">
        <v>127907.31</v>
      </c>
      <c r="AH34" s="13">
        <v>127907.31</v>
      </c>
      <c r="AI34" s="13">
        <v>397682.31</v>
      </c>
      <c r="AJ34" s="13">
        <v>397682.31</v>
      </c>
      <c r="AK34" s="13">
        <v>390932.31</v>
      </c>
      <c r="AL34" s="13">
        <v>390932.31</v>
      </c>
      <c r="AM34" s="8"/>
    </row>
    <row r="35" spans="1:39">
      <c r="A35" s="10" t="s">
        <v>7</v>
      </c>
      <c r="B35" s="12" t="str">
        <f>"из них"</f>
        <v>из них</v>
      </c>
      <c r="C35" s="12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8"/>
    </row>
    <row r="36" spans="1:39" ht="69.849999999999994" customHeight="1">
      <c r="A36" s="10" t="s">
        <v>27</v>
      </c>
      <c r="B36" s="11" t="str">
        <f>"3.1 На организацию сбора подписей избирателей"</f>
        <v>3.1 На организацию сбора подписей избирателей</v>
      </c>
      <c r="C36" s="12">
        <v>200</v>
      </c>
      <c r="D36" s="13">
        <v>450</v>
      </c>
      <c r="E36" s="13">
        <v>0</v>
      </c>
      <c r="F36" s="13">
        <v>0</v>
      </c>
      <c r="G36" s="13">
        <v>0</v>
      </c>
      <c r="H36" s="13">
        <v>0</v>
      </c>
      <c r="I36" s="13">
        <v>225</v>
      </c>
      <c r="J36" s="13">
        <v>225</v>
      </c>
      <c r="K36" s="13">
        <v>0</v>
      </c>
      <c r="L36" s="13">
        <v>0</v>
      </c>
      <c r="M36" s="13">
        <v>0</v>
      </c>
      <c r="N36" s="13">
        <v>0</v>
      </c>
      <c r="O36" s="13">
        <v>0</v>
      </c>
      <c r="P36" s="13">
        <v>0</v>
      </c>
      <c r="Q36" s="13">
        <v>0</v>
      </c>
      <c r="R36" s="13">
        <v>0</v>
      </c>
      <c r="S36" s="13">
        <v>0</v>
      </c>
      <c r="T36" s="13">
        <v>0</v>
      </c>
      <c r="U36" s="13">
        <v>0</v>
      </c>
      <c r="V36" s="13">
        <v>0</v>
      </c>
      <c r="W36" s="13">
        <v>0</v>
      </c>
      <c r="X36" s="13">
        <v>0</v>
      </c>
      <c r="Y36" s="13">
        <v>0</v>
      </c>
      <c r="Z36" s="13">
        <v>0</v>
      </c>
      <c r="AA36" s="13">
        <v>0</v>
      </c>
      <c r="AB36" s="13">
        <v>0</v>
      </c>
      <c r="AC36" s="13">
        <v>0</v>
      </c>
      <c r="AD36" s="13">
        <v>0</v>
      </c>
      <c r="AE36" s="13">
        <v>0</v>
      </c>
      <c r="AF36" s="13">
        <v>0</v>
      </c>
      <c r="AG36" s="13">
        <v>225</v>
      </c>
      <c r="AH36" s="13">
        <v>225</v>
      </c>
      <c r="AI36" s="13">
        <v>0</v>
      </c>
      <c r="AJ36" s="13">
        <v>0</v>
      </c>
      <c r="AK36" s="13">
        <v>0</v>
      </c>
      <c r="AL36" s="13">
        <v>0</v>
      </c>
      <c r="AM36" s="8"/>
    </row>
    <row r="37" spans="1:39">
      <c r="A37" s="10" t="s">
        <v>7</v>
      </c>
      <c r="B37" s="12" t="str">
        <f>"из них"</f>
        <v>из них</v>
      </c>
      <c r="C37" s="12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8"/>
    </row>
    <row r="38" spans="1:39" ht="94.05">
      <c r="A38" s="10" t="s">
        <v>28</v>
      </c>
      <c r="B38" s="11" t="str">
        <f>"3.1.1 Из них на оплату труда лиц, привлекаемых для сбора подписей избирателей"</f>
        <v>3.1.1 Из них на оплату труда лиц, привлекаемых для сбора подписей избирателей</v>
      </c>
      <c r="C38" s="12">
        <v>210</v>
      </c>
      <c r="D38" s="13">
        <v>450</v>
      </c>
      <c r="E38" s="13">
        <v>0</v>
      </c>
      <c r="F38" s="13">
        <v>0</v>
      </c>
      <c r="G38" s="13">
        <v>0</v>
      </c>
      <c r="H38" s="13">
        <v>0</v>
      </c>
      <c r="I38" s="13">
        <v>225</v>
      </c>
      <c r="J38" s="13">
        <v>225</v>
      </c>
      <c r="K38" s="13">
        <v>0</v>
      </c>
      <c r="L38" s="13">
        <v>0</v>
      </c>
      <c r="M38" s="13">
        <v>0</v>
      </c>
      <c r="N38" s="13">
        <v>0</v>
      </c>
      <c r="O38" s="13">
        <v>0</v>
      </c>
      <c r="P38" s="13">
        <v>0</v>
      </c>
      <c r="Q38" s="13">
        <v>0</v>
      </c>
      <c r="R38" s="13">
        <v>0</v>
      </c>
      <c r="S38" s="13">
        <v>0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3">
        <v>0</v>
      </c>
      <c r="AA38" s="13">
        <v>0</v>
      </c>
      <c r="AB38" s="13">
        <v>0</v>
      </c>
      <c r="AC38" s="13">
        <v>0</v>
      </c>
      <c r="AD38" s="13">
        <v>0</v>
      </c>
      <c r="AE38" s="13">
        <v>0</v>
      </c>
      <c r="AF38" s="13">
        <v>0</v>
      </c>
      <c r="AG38" s="13">
        <v>225</v>
      </c>
      <c r="AH38" s="13">
        <v>225</v>
      </c>
      <c r="AI38" s="13">
        <v>0</v>
      </c>
      <c r="AJ38" s="13">
        <v>0</v>
      </c>
      <c r="AK38" s="13">
        <v>0</v>
      </c>
      <c r="AL38" s="13">
        <v>0</v>
      </c>
      <c r="AM38" s="8"/>
    </row>
    <row r="39" spans="1:39" ht="94.05">
      <c r="A39" s="10" t="s">
        <v>29</v>
      </c>
      <c r="B39" s="11" t="str">
        <f>"3.2 На предвыборную агитацию через организации телерадиовещания"</f>
        <v>3.2 На предвыборную агитацию через организации телерадиовещания</v>
      </c>
      <c r="C39" s="12">
        <v>220</v>
      </c>
      <c r="D39" s="13">
        <v>0</v>
      </c>
      <c r="E39" s="13">
        <v>0</v>
      </c>
      <c r="F39" s="13">
        <v>0</v>
      </c>
      <c r="G39" s="13">
        <v>0</v>
      </c>
      <c r="H39" s="13">
        <v>0</v>
      </c>
      <c r="I39" s="13">
        <v>0</v>
      </c>
      <c r="J39" s="13">
        <v>0</v>
      </c>
      <c r="K39" s="13">
        <v>0</v>
      </c>
      <c r="L39" s="13">
        <v>0</v>
      </c>
      <c r="M39" s="13">
        <v>0</v>
      </c>
      <c r="N39" s="13">
        <v>0</v>
      </c>
      <c r="O39" s="13">
        <v>0</v>
      </c>
      <c r="P39" s="13">
        <v>0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 s="13">
        <v>0</v>
      </c>
      <c r="AC39" s="13">
        <v>0</v>
      </c>
      <c r="AD39" s="13">
        <v>0</v>
      </c>
      <c r="AE39" s="13">
        <v>0</v>
      </c>
      <c r="AF39" s="13">
        <v>0</v>
      </c>
      <c r="AG39" s="13">
        <v>0</v>
      </c>
      <c r="AH39" s="13">
        <v>0</v>
      </c>
      <c r="AI39" s="13">
        <v>0</v>
      </c>
      <c r="AJ39" s="13">
        <v>0</v>
      </c>
      <c r="AK39" s="13">
        <v>0</v>
      </c>
      <c r="AL39" s="13">
        <v>0</v>
      </c>
      <c r="AM39" s="8"/>
    </row>
    <row r="40" spans="1:39" ht="107.5">
      <c r="A40" s="10" t="s">
        <v>30</v>
      </c>
      <c r="B40" s="11" t="str">
        <f>"3.3 На предвыборную агитацию через редакции периодических печатных изданий"</f>
        <v>3.3 На предвыборную агитацию через редакции периодических печатных изданий</v>
      </c>
      <c r="C40" s="12">
        <v>230</v>
      </c>
      <c r="D40" s="13">
        <v>0</v>
      </c>
      <c r="E40" s="13">
        <v>0</v>
      </c>
      <c r="F40" s="13">
        <v>0</v>
      </c>
      <c r="G40" s="13">
        <v>0</v>
      </c>
      <c r="H40" s="13">
        <v>0</v>
      </c>
      <c r="I40" s="13">
        <v>0</v>
      </c>
      <c r="J40" s="13">
        <v>0</v>
      </c>
      <c r="K40" s="13">
        <v>0</v>
      </c>
      <c r="L40" s="13">
        <v>0</v>
      </c>
      <c r="M40" s="13">
        <v>0</v>
      </c>
      <c r="N40" s="13">
        <v>0</v>
      </c>
      <c r="O40" s="13">
        <v>0</v>
      </c>
      <c r="P40" s="13">
        <v>0</v>
      </c>
      <c r="Q40" s="13">
        <v>0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 s="13">
        <v>0</v>
      </c>
      <c r="AC40" s="13">
        <v>0</v>
      </c>
      <c r="AD40" s="13">
        <v>0</v>
      </c>
      <c r="AE40" s="13">
        <v>0</v>
      </c>
      <c r="AF40" s="13">
        <v>0</v>
      </c>
      <c r="AG40" s="13">
        <v>0</v>
      </c>
      <c r="AH40" s="13">
        <v>0</v>
      </c>
      <c r="AI40" s="13">
        <v>0</v>
      </c>
      <c r="AJ40" s="13">
        <v>0</v>
      </c>
      <c r="AK40" s="13">
        <v>0</v>
      </c>
      <c r="AL40" s="13">
        <v>0</v>
      </c>
      <c r="AM40" s="8"/>
    </row>
    <row r="41" spans="1:39" ht="67.2">
      <c r="A41" s="10" t="s">
        <v>31</v>
      </c>
      <c r="B41" s="11" t="str">
        <f>"3.4 На предвыборную агитацию через сетевые издания"</f>
        <v>3.4 На предвыборную агитацию через сетевые издания</v>
      </c>
      <c r="C41" s="12">
        <v>240</v>
      </c>
      <c r="D41" s="13">
        <v>0</v>
      </c>
      <c r="E41" s="13">
        <v>0</v>
      </c>
      <c r="F41" s="13">
        <v>0</v>
      </c>
      <c r="G41" s="13">
        <v>0</v>
      </c>
      <c r="H41" s="13">
        <v>0</v>
      </c>
      <c r="I41" s="13">
        <v>0</v>
      </c>
      <c r="J41" s="13">
        <v>0</v>
      </c>
      <c r="K41" s="13">
        <v>0</v>
      </c>
      <c r="L41" s="13">
        <v>0</v>
      </c>
      <c r="M41" s="13">
        <v>0</v>
      </c>
      <c r="N41" s="13">
        <v>0</v>
      </c>
      <c r="O41" s="13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 s="13">
        <v>0</v>
      </c>
      <c r="AC41" s="13">
        <v>0</v>
      </c>
      <c r="AD41" s="13">
        <v>0</v>
      </c>
      <c r="AE41" s="13">
        <v>0</v>
      </c>
      <c r="AF41" s="13">
        <v>0</v>
      </c>
      <c r="AG41" s="13">
        <v>0</v>
      </c>
      <c r="AH41" s="13">
        <v>0</v>
      </c>
      <c r="AI41" s="13">
        <v>0</v>
      </c>
      <c r="AJ41" s="13">
        <v>0</v>
      </c>
      <c r="AK41" s="13">
        <v>0</v>
      </c>
      <c r="AL41" s="13">
        <v>0</v>
      </c>
      <c r="AM41" s="8"/>
    </row>
    <row r="42" spans="1:39" ht="97.8" customHeight="1">
      <c r="A42" s="10" t="s">
        <v>32</v>
      </c>
      <c r="B42" s="11" t="str">
        <f>"3.5 На выпуск и распространение печатных и иных агитационных материалов"</f>
        <v>3.5 На выпуск и распространение печатных и иных агитационных материалов</v>
      </c>
      <c r="C42" s="12">
        <v>250</v>
      </c>
      <c r="D42" s="13">
        <v>6225959.2199999997</v>
      </c>
      <c r="E42" s="13">
        <v>389932.56</v>
      </c>
      <c r="F42" s="13">
        <v>389932.56</v>
      </c>
      <c r="G42" s="13">
        <v>389932.31</v>
      </c>
      <c r="H42" s="13">
        <v>389932.31</v>
      </c>
      <c r="I42" s="13">
        <v>126682.31</v>
      </c>
      <c r="J42" s="13">
        <v>126682.31</v>
      </c>
      <c r="K42" s="13">
        <v>399932.31</v>
      </c>
      <c r="L42" s="13">
        <v>399932.31</v>
      </c>
      <c r="M42" s="13">
        <v>439541.51</v>
      </c>
      <c r="N42" s="13">
        <v>439541.51</v>
      </c>
      <c r="O42" s="13">
        <v>389932.56</v>
      </c>
      <c r="P42" s="13">
        <v>389932.56</v>
      </c>
      <c r="Q42" s="13">
        <v>396682.56</v>
      </c>
      <c r="R42" s="13">
        <v>396682.56</v>
      </c>
      <c r="S42" s="13">
        <v>389932.31</v>
      </c>
      <c r="T42" s="13">
        <v>389932.31</v>
      </c>
      <c r="U42" s="13">
        <v>396682.31</v>
      </c>
      <c r="V42" s="13">
        <v>396682.31</v>
      </c>
      <c r="W42" s="13">
        <v>396682.31</v>
      </c>
      <c r="X42" s="13">
        <v>396682.31</v>
      </c>
      <c r="Y42" s="13">
        <v>396682.31</v>
      </c>
      <c r="Z42" s="13">
        <v>396682.31</v>
      </c>
      <c r="AA42" s="13">
        <v>406682.31</v>
      </c>
      <c r="AB42" s="13">
        <v>406682.31</v>
      </c>
      <c r="AC42" s="13">
        <v>396682.31</v>
      </c>
      <c r="AD42" s="13">
        <v>396682.31</v>
      </c>
      <c r="AE42" s="13">
        <v>396682.31</v>
      </c>
      <c r="AF42" s="13">
        <v>396682.31</v>
      </c>
      <c r="AG42" s="13">
        <v>126682.31</v>
      </c>
      <c r="AH42" s="13">
        <v>126682.31</v>
      </c>
      <c r="AI42" s="13">
        <v>396682.31</v>
      </c>
      <c r="AJ42" s="13">
        <v>396682.31</v>
      </c>
      <c r="AK42" s="13">
        <v>389932.31</v>
      </c>
      <c r="AL42" s="13">
        <v>389932.31</v>
      </c>
      <c r="AM42" s="8"/>
    </row>
    <row r="43" spans="1:39" ht="69.849999999999994" customHeight="1">
      <c r="A43" s="10" t="s">
        <v>33</v>
      </c>
      <c r="B43" s="11" t="str">
        <f>"3.6 На проведение публичных массовых мероприятий"</f>
        <v>3.6 На проведение публичных массовых мероприятий</v>
      </c>
      <c r="C43" s="12">
        <v>260</v>
      </c>
      <c r="D43" s="13">
        <v>0</v>
      </c>
      <c r="E43" s="13">
        <v>0</v>
      </c>
      <c r="F43" s="13">
        <v>0</v>
      </c>
      <c r="G43" s="13">
        <v>0</v>
      </c>
      <c r="H43" s="13">
        <v>0</v>
      </c>
      <c r="I43" s="13">
        <v>0</v>
      </c>
      <c r="J43" s="13">
        <v>0</v>
      </c>
      <c r="K43" s="13">
        <v>0</v>
      </c>
      <c r="L43" s="13">
        <v>0</v>
      </c>
      <c r="M43" s="13">
        <v>0</v>
      </c>
      <c r="N43" s="13">
        <v>0</v>
      </c>
      <c r="O43" s="13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 s="13">
        <v>0</v>
      </c>
      <c r="AC43" s="13">
        <v>0</v>
      </c>
      <c r="AD43" s="13">
        <v>0</v>
      </c>
      <c r="AE43" s="13">
        <v>0</v>
      </c>
      <c r="AF43" s="13">
        <v>0</v>
      </c>
      <c r="AG43" s="13">
        <v>0</v>
      </c>
      <c r="AH43" s="13">
        <v>0</v>
      </c>
      <c r="AI43" s="13">
        <v>0</v>
      </c>
      <c r="AJ43" s="13">
        <v>0</v>
      </c>
      <c r="AK43" s="13">
        <v>0</v>
      </c>
      <c r="AL43" s="13">
        <v>0</v>
      </c>
      <c r="AM43" s="8"/>
    </row>
    <row r="44" spans="1:39" ht="97.8" customHeight="1">
      <c r="A44" s="10" t="s">
        <v>34</v>
      </c>
      <c r="B44" s="11" t="str">
        <f>"3.7 На оплату работ (услуг) информационного и консультационного характера"</f>
        <v>3.7 На оплату работ (услуг) информационного и консультационного характера</v>
      </c>
      <c r="C44" s="12">
        <v>270</v>
      </c>
      <c r="D44" s="13">
        <v>0</v>
      </c>
      <c r="E44" s="13">
        <v>0</v>
      </c>
      <c r="F44" s="13">
        <v>0</v>
      </c>
      <c r="G44" s="13">
        <v>0</v>
      </c>
      <c r="H44" s="13">
        <v>0</v>
      </c>
      <c r="I44" s="13">
        <v>0</v>
      </c>
      <c r="J44" s="13">
        <v>0</v>
      </c>
      <c r="K44" s="13">
        <v>0</v>
      </c>
      <c r="L44" s="13">
        <v>0</v>
      </c>
      <c r="M44" s="13">
        <v>0</v>
      </c>
      <c r="N44" s="13">
        <v>0</v>
      </c>
      <c r="O44" s="13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 s="13">
        <v>0</v>
      </c>
      <c r="AC44" s="13">
        <v>0</v>
      </c>
      <c r="AD44" s="13">
        <v>0</v>
      </c>
      <c r="AE44" s="13">
        <v>0</v>
      </c>
      <c r="AF44" s="13">
        <v>0</v>
      </c>
      <c r="AG44" s="13">
        <v>0</v>
      </c>
      <c r="AH44" s="13">
        <v>0</v>
      </c>
      <c r="AI44" s="13">
        <v>0</v>
      </c>
      <c r="AJ44" s="13">
        <v>0</v>
      </c>
      <c r="AK44" s="13">
        <v>0</v>
      </c>
      <c r="AL44" s="13">
        <v>0</v>
      </c>
      <c r="AM44" s="8"/>
    </row>
    <row r="45" spans="1:39" ht="139.69999999999999" customHeight="1">
      <c r="A45" s="10" t="s">
        <v>35</v>
      </c>
      <c r="B45" s="11" t="str">
        <f>"3.8 На оплату других работ (услуг), выполненных (оказанных) юридическими лицами или гражданами РФ по договорам"</f>
        <v>3.8 На оплату других работ (услуг), выполненных (оказанных) юридическими лицами или гражданами РФ по договорам</v>
      </c>
      <c r="C45" s="12">
        <v>280</v>
      </c>
      <c r="D45" s="13">
        <v>17000</v>
      </c>
      <c r="E45" s="13">
        <v>1000</v>
      </c>
      <c r="F45" s="13">
        <v>1000</v>
      </c>
      <c r="G45" s="13">
        <v>1000</v>
      </c>
      <c r="H45" s="13">
        <v>1000</v>
      </c>
      <c r="I45" s="13">
        <v>1000</v>
      </c>
      <c r="J45" s="13">
        <v>1000</v>
      </c>
      <c r="K45" s="13">
        <v>1000</v>
      </c>
      <c r="L45" s="13">
        <v>1000</v>
      </c>
      <c r="M45" s="13">
        <v>1000</v>
      </c>
      <c r="N45" s="13">
        <v>1000</v>
      </c>
      <c r="O45" s="13">
        <v>1000</v>
      </c>
      <c r="P45" s="13">
        <v>1000</v>
      </c>
      <c r="Q45" s="13">
        <v>1000</v>
      </c>
      <c r="R45" s="13">
        <v>1000</v>
      </c>
      <c r="S45" s="13">
        <v>1000</v>
      </c>
      <c r="T45" s="13">
        <v>1000</v>
      </c>
      <c r="U45" s="13">
        <v>1000</v>
      </c>
      <c r="V45" s="13">
        <v>1000</v>
      </c>
      <c r="W45" s="13">
        <v>1000</v>
      </c>
      <c r="X45" s="13">
        <v>1000</v>
      </c>
      <c r="Y45" s="13">
        <v>1000</v>
      </c>
      <c r="Z45" s="13">
        <v>1000</v>
      </c>
      <c r="AA45" s="13">
        <v>1000</v>
      </c>
      <c r="AB45" s="13">
        <v>1000</v>
      </c>
      <c r="AC45" s="13">
        <v>1000</v>
      </c>
      <c r="AD45" s="13">
        <v>1000</v>
      </c>
      <c r="AE45" s="13">
        <v>1000</v>
      </c>
      <c r="AF45" s="13">
        <v>1000</v>
      </c>
      <c r="AG45" s="13">
        <v>1000</v>
      </c>
      <c r="AH45" s="13">
        <v>1000</v>
      </c>
      <c r="AI45" s="13">
        <v>1000</v>
      </c>
      <c r="AJ45" s="13">
        <v>1000</v>
      </c>
      <c r="AK45" s="13">
        <v>1000</v>
      </c>
      <c r="AL45" s="13">
        <v>1000</v>
      </c>
      <c r="AM45" s="8"/>
    </row>
    <row r="46" spans="1:39" ht="107.5">
      <c r="A46" s="10" t="s">
        <v>36</v>
      </c>
      <c r="B46" s="11" t="str">
        <f>"3.9 На оплату иных расходов, непосредственно связанных с проведением избирательной кампании"</f>
        <v>3.9 На оплату иных расходов, непосредственно связанных с проведением избирательной кампании</v>
      </c>
      <c r="C46" s="12">
        <v>290</v>
      </c>
      <c r="D46" s="13">
        <v>0</v>
      </c>
      <c r="E46" s="13">
        <v>0</v>
      </c>
      <c r="F46" s="13">
        <v>0</v>
      </c>
      <c r="G46" s="13">
        <v>0</v>
      </c>
      <c r="H46" s="13">
        <v>0</v>
      </c>
      <c r="I46" s="13">
        <v>0</v>
      </c>
      <c r="J46" s="13">
        <v>0</v>
      </c>
      <c r="K46" s="13">
        <v>0</v>
      </c>
      <c r="L46" s="13">
        <v>0</v>
      </c>
      <c r="M46" s="13">
        <v>0</v>
      </c>
      <c r="N46" s="13">
        <v>0</v>
      </c>
      <c r="O46" s="13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 s="13">
        <v>0</v>
      </c>
      <c r="AC46" s="13">
        <v>0</v>
      </c>
      <c r="AD46" s="13">
        <v>0</v>
      </c>
      <c r="AE46" s="13">
        <v>0</v>
      </c>
      <c r="AF46" s="13">
        <v>0</v>
      </c>
      <c r="AG46" s="13">
        <v>0</v>
      </c>
      <c r="AH46" s="13">
        <v>0</v>
      </c>
      <c r="AI46" s="13">
        <v>0</v>
      </c>
      <c r="AJ46" s="13">
        <v>0</v>
      </c>
      <c r="AK46" s="13">
        <v>0</v>
      </c>
      <c r="AL46" s="13">
        <v>0</v>
      </c>
      <c r="AM46" s="8"/>
    </row>
    <row r="47" spans="1:39" ht="174.65">
      <c r="A47" s="10" t="s">
        <v>37</v>
      </c>
      <c r="B47" s="11" t="str">
        <f>"4 Распределено неизрасходованного остатка средств фонда пропорционально перечисленным в избирательный фонд  денежным средствам ***"</f>
        <v>4 Распределено неизрасходованного остатка средств фонда пропорционально перечисленным в избирательный фонд  денежным средствам ***</v>
      </c>
      <c r="C47" s="12">
        <v>300</v>
      </c>
      <c r="D47" s="13">
        <v>0</v>
      </c>
      <c r="E47" s="13">
        <v>0</v>
      </c>
      <c r="F47" s="13">
        <v>0</v>
      </c>
      <c r="G47" s="13">
        <v>0</v>
      </c>
      <c r="H47" s="13">
        <v>0</v>
      </c>
      <c r="I47" s="13">
        <v>0</v>
      </c>
      <c r="J47" s="13">
        <v>0</v>
      </c>
      <c r="K47" s="13">
        <v>0</v>
      </c>
      <c r="L47" s="13">
        <v>0</v>
      </c>
      <c r="M47" s="13">
        <v>0</v>
      </c>
      <c r="N47" s="13">
        <v>0</v>
      </c>
      <c r="O47" s="13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0</v>
      </c>
      <c r="AC47" s="13">
        <v>0</v>
      </c>
      <c r="AD47" s="13">
        <v>0</v>
      </c>
      <c r="AE47" s="13">
        <v>0</v>
      </c>
      <c r="AF47" s="13">
        <v>0</v>
      </c>
      <c r="AG47" s="13">
        <v>0</v>
      </c>
      <c r="AH47" s="13">
        <v>0</v>
      </c>
      <c r="AI47" s="13">
        <v>0</v>
      </c>
      <c r="AJ47" s="13">
        <v>0</v>
      </c>
      <c r="AK47" s="13">
        <v>0</v>
      </c>
      <c r="AL47" s="13">
        <v>0</v>
      </c>
      <c r="AM47" s="8"/>
    </row>
    <row r="48" spans="1:39">
      <c r="AM48" s="8"/>
    </row>
  </sheetData>
  <mergeCells count="3">
    <mergeCell ref="A2:AL2"/>
    <mergeCell ref="A3:AL3"/>
    <mergeCell ref="A4:AL4"/>
  </mergeCells>
  <pageMargins left="0.35433070866141736" right="0.15748031496062992" top="0.15748031496062992" bottom="0.15748031496062992" header="0.31496062992125984" footer="0.31496062992125984"/>
  <pageSetup paperSize="8" scale="5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user01</dc:creator>
  <cp:lastModifiedBy>user01</cp:lastModifiedBy>
  <cp:lastPrinted>2024-09-16T01:17:52Z</cp:lastPrinted>
  <dcterms:created xsi:type="dcterms:W3CDTF">2024-09-16T01:13:45Z</dcterms:created>
  <dcterms:modified xsi:type="dcterms:W3CDTF">2024-09-16T01:22:51Z</dcterms:modified>
</cp:coreProperties>
</file>