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45" yWindow="60" windowWidth="12120" windowHeight="12615"/>
  </bookViews>
  <sheets>
    <sheet name="рпр" sheetId="3" r:id="rId1"/>
  </sheets>
  <definedNames>
    <definedName name="_xlnm._FilterDatabase" localSheetId="0" hidden="1">рпр!$C$1:$C$621</definedName>
    <definedName name="_xlnm.Print_Titles" localSheetId="0">рпр!$8:$8</definedName>
  </definedNames>
  <calcPr calcId="125725"/>
</workbook>
</file>

<file path=xl/calcChain.xml><?xml version="1.0" encoding="utf-8"?>
<calcChain xmlns="http://schemas.openxmlformats.org/spreadsheetml/2006/main">
  <c r="G69" i="3"/>
  <c r="F69"/>
  <c r="E69"/>
  <c r="E24"/>
  <c r="G48"/>
  <c r="F48"/>
  <c r="E48"/>
  <c r="G401"/>
  <c r="F401"/>
  <c r="E401"/>
  <c r="F396"/>
  <c r="F395" s="1"/>
  <c r="G396"/>
  <c r="G395" s="1"/>
  <c r="E396"/>
  <c r="E395" s="1"/>
  <c r="G387"/>
  <c r="G386" s="1"/>
  <c r="F387"/>
  <c r="F386" s="1"/>
  <c r="E376" l="1"/>
  <c r="E373"/>
  <c r="G75" l="1"/>
  <c r="F75"/>
  <c r="E75"/>
  <c r="E49" l="1"/>
  <c r="G49"/>
  <c r="F49"/>
  <c r="F32"/>
  <c r="E57" l="1"/>
  <c r="E272"/>
  <c r="G164" l="1"/>
  <c r="E495"/>
  <c r="F495"/>
  <c r="G495"/>
  <c r="E361"/>
  <c r="F97"/>
  <c r="G97"/>
  <c r="E97"/>
  <c r="G68"/>
  <c r="F68"/>
  <c r="E68"/>
  <c r="F377" l="1"/>
  <c r="G377"/>
  <c r="E296"/>
  <c r="F107" l="1"/>
  <c r="G107"/>
  <c r="E107"/>
  <c r="E221" l="1"/>
  <c r="E220" s="1"/>
  <c r="F221"/>
  <c r="F220" s="1"/>
  <c r="G221"/>
  <c r="G220" s="1"/>
  <c r="E175" l="1"/>
  <c r="F515" l="1"/>
  <c r="F514" s="1"/>
  <c r="F513" s="1"/>
  <c r="F512" s="1"/>
  <c r="G515"/>
  <c r="G514" s="1"/>
  <c r="G513" s="1"/>
  <c r="G512" s="1"/>
  <c r="F510"/>
  <c r="F509" s="1"/>
  <c r="F508" s="1"/>
  <c r="F507" s="1"/>
  <c r="G510"/>
  <c r="G509" s="1"/>
  <c r="G508" s="1"/>
  <c r="G507" s="1"/>
  <c r="F505"/>
  <c r="F504" s="1"/>
  <c r="F503" s="1"/>
  <c r="F502" s="1"/>
  <c r="G505"/>
  <c r="G504" s="1"/>
  <c r="G503" s="1"/>
  <c r="G502" s="1"/>
  <c r="F484"/>
  <c r="F483" s="1"/>
  <c r="G484"/>
  <c r="G483" s="1"/>
  <c r="G482" s="1"/>
  <c r="F489"/>
  <c r="F488" s="1"/>
  <c r="G489"/>
  <c r="G488" s="1"/>
  <c r="F492"/>
  <c r="G492"/>
  <c r="F497"/>
  <c r="G497"/>
  <c r="F499"/>
  <c r="G499"/>
  <c r="E497"/>
  <c r="F462"/>
  <c r="F461" s="1"/>
  <c r="F460" s="1"/>
  <c r="G462"/>
  <c r="G461" s="1"/>
  <c r="G460" s="1"/>
  <c r="F467"/>
  <c r="F466" s="1"/>
  <c r="F465" s="1"/>
  <c r="G467"/>
  <c r="G466" s="1"/>
  <c r="G465" s="1"/>
  <c r="F471"/>
  <c r="G471"/>
  <c r="F474"/>
  <c r="G474"/>
  <c r="F477"/>
  <c r="G477"/>
  <c r="F408"/>
  <c r="G408"/>
  <c r="G407" s="1"/>
  <c r="F412"/>
  <c r="F411" s="1"/>
  <c r="F410" s="1"/>
  <c r="G412"/>
  <c r="G411" s="1"/>
  <c r="G410" s="1"/>
  <c r="F418"/>
  <c r="F417" s="1"/>
  <c r="F416" s="1"/>
  <c r="G418"/>
  <c r="G417" s="1"/>
  <c r="G416" s="1"/>
  <c r="F423"/>
  <c r="G423"/>
  <c r="F427"/>
  <c r="G427"/>
  <c r="F430"/>
  <c r="F429" s="1"/>
  <c r="G430"/>
  <c r="G429" s="1"/>
  <c r="E391"/>
  <c r="F383"/>
  <c r="F382" s="1"/>
  <c r="F381" s="1"/>
  <c r="G383"/>
  <c r="G382" s="1"/>
  <c r="G381" s="1"/>
  <c r="F391"/>
  <c r="G391"/>
  <c r="F398"/>
  <c r="G398"/>
  <c r="G390" s="1"/>
  <c r="G389" s="1"/>
  <c r="F363"/>
  <c r="G363"/>
  <c r="E363"/>
  <c r="E360" s="1"/>
  <c r="G345"/>
  <c r="G344" s="1"/>
  <c r="G343" s="1"/>
  <c r="F345"/>
  <c r="F344" s="1"/>
  <c r="F343" s="1"/>
  <c r="F349"/>
  <c r="G349"/>
  <c r="F351"/>
  <c r="G351"/>
  <c r="F356"/>
  <c r="F355" s="1"/>
  <c r="F354" s="1"/>
  <c r="F353" s="1"/>
  <c r="G356"/>
  <c r="G355" s="1"/>
  <c r="G354" s="1"/>
  <c r="G353" s="1"/>
  <c r="F367"/>
  <c r="F366" s="1"/>
  <c r="G367"/>
  <c r="G366" s="1"/>
  <c r="F372"/>
  <c r="G372"/>
  <c r="F374"/>
  <c r="G374"/>
  <c r="F309"/>
  <c r="G309"/>
  <c r="F311"/>
  <c r="G311"/>
  <c r="F315"/>
  <c r="F314" s="1"/>
  <c r="G315"/>
  <c r="G314" s="1"/>
  <c r="F321"/>
  <c r="G321"/>
  <c r="F323"/>
  <c r="G323"/>
  <c r="F325"/>
  <c r="G325"/>
  <c r="F327"/>
  <c r="G327"/>
  <c r="F329"/>
  <c r="G329"/>
  <c r="F332"/>
  <c r="F331" s="1"/>
  <c r="G332"/>
  <c r="G331" s="1"/>
  <c r="F336"/>
  <c r="G336"/>
  <c r="F339"/>
  <c r="G339"/>
  <c r="F390" l="1"/>
  <c r="F389" s="1"/>
  <c r="F380" s="1"/>
  <c r="F379" s="1"/>
  <c r="G470"/>
  <c r="G469" s="1"/>
  <c r="G464" s="1"/>
  <c r="F470"/>
  <c r="F469" s="1"/>
  <c r="F464" s="1"/>
  <c r="G501"/>
  <c r="F501"/>
  <c r="G422"/>
  <c r="G421" s="1"/>
  <c r="G415" s="1"/>
  <c r="G414" s="1"/>
  <c r="G491"/>
  <c r="G487" s="1"/>
  <c r="G486" s="1"/>
  <c r="F491"/>
  <c r="G481"/>
  <c r="F482"/>
  <c r="F481" s="1"/>
  <c r="F422"/>
  <c r="F421" s="1"/>
  <c r="F415" s="1"/>
  <c r="F414" s="1"/>
  <c r="F407"/>
  <c r="F406" s="1"/>
  <c r="F405" s="1"/>
  <c r="F404" s="1"/>
  <c r="G406"/>
  <c r="G405" s="1"/>
  <c r="G404" s="1"/>
  <c r="G380"/>
  <c r="G379" s="1"/>
  <c r="G360"/>
  <c r="G359" s="1"/>
  <c r="F360"/>
  <c r="F359" s="1"/>
  <c r="G371"/>
  <c r="G370" s="1"/>
  <c r="G348"/>
  <c r="G347" s="1"/>
  <c r="G342" s="1"/>
  <c r="G341" s="1"/>
  <c r="F371"/>
  <c r="F370" s="1"/>
  <c r="F348"/>
  <c r="F347" s="1"/>
  <c r="G335"/>
  <c r="G334" s="1"/>
  <c r="F335"/>
  <c r="F334" s="1"/>
  <c r="G320"/>
  <c r="G319" s="1"/>
  <c r="G313"/>
  <c r="F320"/>
  <c r="F319" s="1"/>
  <c r="F313"/>
  <c r="G308"/>
  <c r="G307" s="1"/>
  <c r="F308"/>
  <c r="F307" s="1"/>
  <c r="F369" l="1"/>
  <c r="G369"/>
  <c r="G358" s="1"/>
  <c r="F342"/>
  <c r="F341" s="1"/>
  <c r="F487"/>
  <c r="F486" s="1"/>
  <c r="F480" s="1"/>
  <c r="G480"/>
  <c r="F459"/>
  <c r="G459"/>
  <c r="G403"/>
  <c r="F403"/>
  <c r="F358"/>
  <c r="G318"/>
  <c r="G317" s="1"/>
  <c r="F318"/>
  <c r="F317" s="1"/>
  <c r="F306"/>
  <c r="G306"/>
  <c r="G305" l="1"/>
  <c r="G304" s="1"/>
  <c r="F305"/>
  <c r="F304" s="1"/>
  <c r="E467" l="1"/>
  <c r="E466" s="1"/>
  <c r="E465" s="1"/>
  <c r="E515"/>
  <c r="E514" s="1"/>
  <c r="E513" s="1"/>
  <c r="E512" s="1"/>
  <c r="E510"/>
  <c r="E509" s="1"/>
  <c r="E508" s="1"/>
  <c r="E507" s="1"/>
  <c r="E505" l="1"/>
  <c r="E504" s="1"/>
  <c r="E503" l="1"/>
  <c r="E502" l="1"/>
  <c r="E501" l="1"/>
  <c r="E499"/>
  <c r="E492"/>
  <c r="E491" l="1"/>
  <c r="E489"/>
  <c r="E488" s="1"/>
  <c r="E487" l="1"/>
  <c r="E486" s="1"/>
  <c r="E484" l="1"/>
  <c r="E483" s="1"/>
  <c r="E482" s="1"/>
  <c r="E481" l="1"/>
  <c r="E480" s="1"/>
  <c r="E477"/>
  <c r="E474"/>
  <c r="E471"/>
  <c r="E462"/>
  <c r="E461" s="1"/>
  <c r="E460" s="1"/>
  <c r="G457"/>
  <c r="F457"/>
  <c r="E470" l="1"/>
  <c r="E469" s="1"/>
  <c r="E464" s="1"/>
  <c r="E457"/>
  <c r="E456" s="1"/>
  <c r="G456"/>
  <c r="F456" s="1"/>
  <c r="G453"/>
  <c r="F453"/>
  <c r="E459" l="1"/>
  <c r="G455"/>
  <c r="F455" s="1"/>
  <c r="E455"/>
  <c r="E453"/>
  <c r="G452" s="1"/>
  <c r="F452"/>
  <c r="G448"/>
  <c r="F448"/>
  <c r="E448"/>
  <c r="G446"/>
  <c r="F446"/>
  <c r="E446"/>
  <c r="G444"/>
  <c r="F444"/>
  <c r="E444"/>
  <c r="G442"/>
  <c r="F442"/>
  <c r="E442"/>
  <c r="G440"/>
  <c r="F440"/>
  <c r="E440"/>
  <c r="G439" l="1"/>
  <c r="F439"/>
  <c r="E452"/>
  <c r="G451" s="1"/>
  <c r="G450" s="1"/>
  <c r="E439"/>
  <c r="G438" l="1"/>
  <c r="F451"/>
  <c r="G436"/>
  <c r="G435" s="1"/>
  <c r="F436"/>
  <c r="E436"/>
  <c r="E435" s="1"/>
  <c r="E430"/>
  <c r="E429" s="1"/>
  <c r="E427"/>
  <c r="E423"/>
  <c r="E418"/>
  <c r="E417" s="1"/>
  <c r="E416" s="1"/>
  <c r="E412"/>
  <c r="E411" s="1"/>
  <c r="E410" s="1"/>
  <c r="E408"/>
  <c r="E407" s="1"/>
  <c r="F435" l="1"/>
  <c r="E422"/>
  <c r="E421" s="1"/>
  <c r="E415" s="1"/>
  <c r="E414" s="1"/>
  <c r="G434"/>
  <c r="E434"/>
  <c r="E451"/>
  <c r="E450" s="1"/>
  <c r="E438" s="1"/>
  <c r="F450"/>
  <c r="F438" s="1"/>
  <c r="E406"/>
  <c r="E405" s="1"/>
  <c r="E404" s="1"/>
  <c r="E383"/>
  <c r="E382" s="1"/>
  <c r="E381" s="1"/>
  <c r="E377"/>
  <c r="E372"/>
  <c r="F434" l="1"/>
  <c r="G433"/>
  <c r="E403"/>
  <c r="E398"/>
  <c r="E390" s="1"/>
  <c r="E374"/>
  <c r="E371" s="1"/>
  <c r="E370" s="1"/>
  <c r="E433"/>
  <c r="F433"/>
  <c r="E367"/>
  <c r="E366" s="1"/>
  <c r="E356"/>
  <c r="E355" s="1"/>
  <c r="E354" s="1"/>
  <c r="E353" s="1"/>
  <c r="E351"/>
  <c r="E349"/>
  <c r="E345"/>
  <c r="E344" s="1"/>
  <c r="E343" s="1"/>
  <c r="E339"/>
  <c r="E336"/>
  <c r="E332"/>
  <c r="E331" s="1"/>
  <c r="E329"/>
  <c r="E327"/>
  <c r="E325"/>
  <c r="E323"/>
  <c r="E321"/>
  <c r="E315"/>
  <c r="E314" s="1"/>
  <c r="E311"/>
  <c r="E309"/>
  <c r="E369" l="1"/>
  <c r="E389"/>
  <c r="E380" s="1"/>
  <c r="E379" s="1"/>
  <c r="E308"/>
  <c r="E307" s="1"/>
  <c r="E359"/>
  <c r="E358" s="1"/>
  <c r="E348"/>
  <c r="E347" s="1"/>
  <c r="E335"/>
  <c r="E334" s="1"/>
  <c r="E313"/>
  <c r="E320"/>
  <c r="E319" s="1"/>
  <c r="G300"/>
  <c r="F300"/>
  <c r="E300"/>
  <c r="E299" s="1"/>
  <c r="G294"/>
  <c r="F294"/>
  <c r="E294"/>
  <c r="E293" s="1"/>
  <c r="E292" s="1"/>
  <c r="G288"/>
  <c r="F288"/>
  <c r="E288"/>
  <c r="G284"/>
  <c r="G283" s="1"/>
  <c r="F284"/>
  <c r="F283" s="1"/>
  <c r="E284"/>
  <c r="E283" s="1"/>
  <c r="G279"/>
  <c r="F279"/>
  <c r="E279"/>
  <c r="G277"/>
  <c r="F277"/>
  <c r="E277"/>
  <c r="G275"/>
  <c r="F275"/>
  <c r="E275"/>
  <c r="G273"/>
  <c r="F273"/>
  <c r="E273"/>
  <c r="G271"/>
  <c r="F271"/>
  <c r="E271"/>
  <c r="G269"/>
  <c r="F269"/>
  <c r="E269"/>
  <c r="G263"/>
  <c r="F263"/>
  <c r="E263"/>
  <c r="G260"/>
  <c r="F260"/>
  <c r="E260"/>
  <c r="G258"/>
  <c r="F258"/>
  <c r="E258"/>
  <c r="G256"/>
  <c r="F256"/>
  <c r="E256"/>
  <c r="G254"/>
  <c r="F254"/>
  <c r="E306" l="1"/>
  <c r="E305" s="1"/>
  <c r="E268"/>
  <c r="E267" s="1"/>
  <c r="G287"/>
  <c r="F287" s="1"/>
  <c r="E342"/>
  <c r="E341" s="1"/>
  <c r="E318"/>
  <c r="E317" s="1"/>
  <c r="F268"/>
  <c r="G268"/>
  <c r="G267" s="1"/>
  <c r="E287"/>
  <c r="E286" s="1"/>
  <c r="E298"/>
  <c r="G262"/>
  <c r="F262" s="1"/>
  <c r="E282"/>
  <c r="E262"/>
  <c r="G293"/>
  <c r="F293" s="1"/>
  <c r="E291"/>
  <c r="G299"/>
  <c r="F299" s="1"/>
  <c r="E254"/>
  <c r="G253"/>
  <c r="F253"/>
  <c r="E252"/>
  <c r="G246"/>
  <c r="F246"/>
  <c r="E246"/>
  <c r="G241"/>
  <c r="F241"/>
  <c r="E241"/>
  <c r="G239"/>
  <c r="F239"/>
  <c r="E239"/>
  <c r="G235"/>
  <c r="F235"/>
  <c r="E235"/>
  <c r="G233"/>
  <c r="F233"/>
  <c r="E233"/>
  <c r="G230"/>
  <c r="G229" s="1"/>
  <c r="F230"/>
  <c r="F229" s="1"/>
  <c r="E230"/>
  <c r="E229" s="1"/>
  <c r="G225"/>
  <c r="G224" s="1"/>
  <c r="F225"/>
  <c r="E225"/>
  <c r="E224" s="1"/>
  <c r="G216"/>
  <c r="F216"/>
  <c r="E216"/>
  <c r="E215" s="1"/>
  <c r="E251" l="1"/>
  <c r="E250" s="1"/>
  <c r="G286"/>
  <c r="F286" s="1"/>
  <c r="E304"/>
  <c r="E238"/>
  <c r="E237" s="1"/>
  <c r="E232"/>
  <c r="F232"/>
  <c r="F238"/>
  <c r="G238"/>
  <c r="G237" s="1"/>
  <c r="G232"/>
  <c r="F267"/>
  <c r="G282"/>
  <c r="F282" s="1"/>
  <c r="G245"/>
  <c r="G223"/>
  <c r="E223"/>
  <c r="E218" s="1"/>
  <c r="G266"/>
  <c r="E266"/>
  <c r="E281"/>
  <c r="F245"/>
  <c r="F224"/>
  <c r="E228"/>
  <c r="E245"/>
  <c r="G252"/>
  <c r="E290"/>
  <c r="G215"/>
  <c r="F252"/>
  <c r="G292"/>
  <c r="G298"/>
  <c r="F298" s="1"/>
  <c r="G211"/>
  <c r="F211"/>
  <c r="E211"/>
  <c r="G209"/>
  <c r="F209"/>
  <c r="E209"/>
  <c r="G206"/>
  <c r="F206"/>
  <c r="E206"/>
  <c r="G202"/>
  <c r="F202"/>
  <c r="E202"/>
  <c r="G199"/>
  <c r="F199"/>
  <c r="E199"/>
  <c r="G197"/>
  <c r="F197"/>
  <c r="E197"/>
  <c r="G195"/>
  <c r="F195"/>
  <c r="E195"/>
  <c r="G193"/>
  <c r="F193"/>
  <c r="E193"/>
  <c r="G191"/>
  <c r="F191"/>
  <c r="E191"/>
  <c r="G187"/>
  <c r="G186" s="1"/>
  <c r="F187"/>
  <c r="E187"/>
  <c r="E186" s="1"/>
  <c r="G181"/>
  <c r="F181"/>
  <c r="E181"/>
  <c r="G179"/>
  <c r="F179"/>
  <c r="E179"/>
  <c r="G177"/>
  <c r="F177"/>
  <c r="E177"/>
  <c r="G173"/>
  <c r="F173"/>
  <c r="E173"/>
  <c r="G171"/>
  <c r="F171"/>
  <c r="E171"/>
  <c r="G169"/>
  <c r="F169"/>
  <c r="E169"/>
  <c r="E168"/>
  <c r="E167" s="1"/>
  <c r="G167"/>
  <c r="F167"/>
  <c r="F164"/>
  <c r="E164"/>
  <c r="G163" l="1"/>
  <c r="F163"/>
  <c r="E163"/>
  <c r="G251"/>
  <c r="G250" s="1"/>
  <c r="G249" s="1"/>
  <c r="F251"/>
  <c r="F250" s="1"/>
  <c r="F249" s="1"/>
  <c r="F208"/>
  <c r="G201"/>
  <c r="F201" s="1"/>
  <c r="G281"/>
  <c r="F281" s="1"/>
  <c r="G190"/>
  <c r="F186"/>
  <c r="F266"/>
  <c r="F237"/>
  <c r="E201"/>
  <c r="G205"/>
  <c r="F205" s="1"/>
  <c r="F204" s="1"/>
  <c r="E190"/>
  <c r="E249"/>
  <c r="F190"/>
  <c r="G208"/>
  <c r="G218"/>
  <c r="F292"/>
  <c r="G291"/>
  <c r="F228"/>
  <c r="G228"/>
  <c r="G227" s="1"/>
  <c r="E205"/>
  <c r="F223"/>
  <c r="E227"/>
  <c r="E214" s="1"/>
  <c r="F215"/>
  <c r="G244"/>
  <c r="F244" s="1"/>
  <c r="E244"/>
  <c r="G185"/>
  <c r="E185"/>
  <c r="E208"/>
  <c r="F185" l="1"/>
  <c r="F243"/>
  <c r="G265"/>
  <c r="G189"/>
  <c r="G184" s="1"/>
  <c r="F189"/>
  <c r="G204"/>
  <c r="F265"/>
  <c r="E265" s="1"/>
  <c r="E189"/>
  <c r="E184" s="1"/>
  <c r="E243"/>
  <c r="G162"/>
  <c r="F162" s="1"/>
  <c r="F227"/>
  <c r="G214"/>
  <c r="F291"/>
  <c r="F290" s="1"/>
  <c r="G290"/>
  <c r="F218"/>
  <c r="G243"/>
  <c r="E162"/>
  <c r="E204"/>
  <c r="G158"/>
  <c r="F158"/>
  <c r="E158"/>
  <c r="G156"/>
  <c r="F156"/>
  <c r="E156"/>
  <c r="G154"/>
  <c r="F154"/>
  <c r="E154"/>
  <c r="G152"/>
  <c r="F152"/>
  <c r="E152"/>
  <c r="G148"/>
  <c r="F148"/>
  <c r="F147" s="1"/>
  <c r="E148"/>
  <c r="G142"/>
  <c r="F142"/>
  <c r="E142"/>
  <c r="G140"/>
  <c r="F140"/>
  <c r="E140"/>
  <c r="G134"/>
  <c r="F134"/>
  <c r="E134"/>
  <c r="G132"/>
  <c r="F132"/>
  <c r="E132"/>
  <c r="G123"/>
  <c r="F123"/>
  <c r="E123"/>
  <c r="G118"/>
  <c r="F118"/>
  <c r="E118"/>
  <c r="G113"/>
  <c r="F113"/>
  <c r="E113"/>
  <c r="G111"/>
  <c r="G110" s="1"/>
  <c r="F111"/>
  <c r="F110" s="1"/>
  <c r="E111"/>
  <c r="G105"/>
  <c r="G104" s="1"/>
  <c r="F105"/>
  <c r="F104" s="1"/>
  <c r="E105"/>
  <c r="E104" s="1"/>
  <c r="G95"/>
  <c r="F95"/>
  <c r="E95"/>
  <c r="E94" s="1"/>
  <c r="E110" l="1"/>
  <c r="G151"/>
  <c r="E151"/>
  <c r="F151"/>
  <c r="E103"/>
  <c r="F214"/>
  <c r="F213" s="1"/>
  <c r="F184"/>
  <c r="F183" s="1"/>
  <c r="E131"/>
  <c r="F131"/>
  <c r="F139"/>
  <c r="E147"/>
  <c r="G131"/>
  <c r="G130" s="1"/>
  <c r="G122"/>
  <c r="F122" s="1"/>
  <c r="E139"/>
  <c r="E138" s="1"/>
  <c r="E109"/>
  <c r="G109"/>
  <c r="G213"/>
  <c r="G147"/>
  <c r="G146" s="1"/>
  <c r="G117"/>
  <c r="F146"/>
  <c r="G161"/>
  <c r="E161"/>
  <c r="E160" s="1"/>
  <c r="G183"/>
  <c r="E183"/>
  <c r="G219"/>
  <c r="F219" s="1"/>
  <c r="E219"/>
  <c r="E213"/>
  <c r="F117"/>
  <c r="E122"/>
  <c r="E117"/>
  <c r="G139"/>
  <c r="G138" s="1"/>
  <c r="G103"/>
  <c r="G94"/>
  <c r="F94"/>
  <c r="E93"/>
  <c r="E90"/>
  <c r="E88" s="1"/>
  <c r="G86"/>
  <c r="F86"/>
  <c r="E86"/>
  <c r="G79"/>
  <c r="G78" s="1"/>
  <c r="F79"/>
  <c r="E79"/>
  <c r="E78" s="1"/>
  <c r="E74"/>
  <c r="G70"/>
  <c r="F70"/>
  <c r="E70"/>
  <c r="G64"/>
  <c r="F64"/>
  <c r="E64"/>
  <c r="G60"/>
  <c r="F60"/>
  <c r="E60"/>
  <c r="E59" l="1"/>
  <c r="F161"/>
  <c r="F160" s="1"/>
  <c r="G160"/>
  <c r="F130"/>
  <c r="E130" s="1"/>
  <c r="E129" s="1"/>
  <c r="F138"/>
  <c r="F109"/>
  <c r="G150"/>
  <c r="F150" s="1"/>
  <c r="E150" s="1"/>
  <c r="F78"/>
  <c r="G77"/>
  <c r="E77"/>
  <c r="F103"/>
  <c r="G116"/>
  <c r="F116" s="1"/>
  <c r="E116"/>
  <c r="E146"/>
  <c r="G85"/>
  <c r="F85" s="1"/>
  <c r="E89"/>
  <c r="G93"/>
  <c r="F93" s="1"/>
  <c r="G74"/>
  <c r="F74" s="1"/>
  <c r="F59" s="1"/>
  <c r="E85"/>
  <c r="G121"/>
  <c r="F121" s="1"/>
  <c r="E121"/>
  <c r="G129"/>
  <c r="G137"/>
  <c r="E137"/>
  <c r="G56"/>
  <c r="F56"/>
  <c r="E56"/>
  <c r="E52"/>
  <c r="E51" s="1"/>
  <c r="E50" s="1"/>
  <c r="G47"/>
  <c r="F47"/>
  <c r="E47"/>
  <c r="G41"/>
  <c r="F41"/>
  <c r="E41"/>
  <c r="G38"/>
  <c r="F38"/>
  <c r="E38"/>
  <c r="G35"/>
  <c r="G59" l="1"/>
  <c r="E102"/>
  <c r="G145"/>
  <c r="G144" s="1"/>
  <c r="F129"/>
  <c r="F145"/>
  <c r="E145"/>
  <c r="F137"/>
  <c r="F144"/>
  <c r="E46"/>
  <c r="E45" s="1"/>
  <c r="F77"/>
  <c r="F46"/>
  <c r="G46"/>
  <c r="G45" s="1"/>
  <c r="G84"/>
  <c r="F84" s="1"/>
  <c r="E84"/>
  <c r="G136"/>
  <c r="E136"/>
  <c r="G92"/>
  <c r="F92" s="1"/>
  <c r="E92"/>
  <c r="G55"/>
  <c r="F55" s="1"/>
  <c r="E55" s="1"/>
  <c r="G102"/>
  <c r="F102" s="1"/>
  <c r="G76"/>
  <c r="E76"/>
  <c r="G128"/>
  <c r="E128"/>
  <c r="F35"/>
  <c r="E35"/>
  <c r="G34" s="1"/>
  <c r="G30"/>
  <c r="F30"/>
  <c r="E30"/>
  <c r="G26"/>
  <c r="F26"/>
  <c r="E26"/>
  <c r="G22"/>
  <c r="F22"/>
  <c r="E22"/>
  <c r="G20"/>
  <c r="F20"/>
  <c r="E20"/>
  <c r="G18"/>
  <c r="F18"/>
  <c r="E18"/>
  <c r="G16"/>
  <c r="F16"/>
  <c r="E16"/>
  <c r="F128" l="1"/>
  <c r="F136"/>
  <c r="E144"/>
  <c r="E127" s="1"/>
  <c r="F76"/>
  <c r="F45"/>
  <c r="G15"/>
  <c r="G29"/>
  <c r="G101"/>
  <c r="F101" s="1"/>
  <c r="E101"/>
  <c r="G44"/>
  <c r="E44"/>
  <c r="G127"/>
  <c r="F34"/>
  <c r="E34" s="1"/>
  <c r="E29" s="1"/>
  <c r="G83"/>
  <c r="F83" s="1"/>
  <c r="E83"/>
  <c r="E58" s="1"/>
  <c r="G54"/>
  <c r="F54" s="1"/>
  <c r="E54"/>
  <c r="F15"/>
  <c r="E15"/>
  <c r="G12"/>
  <c r="F12"/>
  <c r="E12"/>
  <c r="F58" l="1"/>
  <c r="G58"/>
  <c r="F127"/>
  <c r="F44"/>
  <c r="G14"/>
  <c r="F14"/>
  <c r="G11"/>
  <c r="F11" s="1"/>
  <c r="G28"/>
  <c r="E28"/>
  <c r="G100"/>
  <c r="F100" s="1"/>
  <c r="E100"/>
  <c r="E11"/>
  <c r="E14"/>
  <c r="F29"/>
  <c r="F28" s="1"/>
  <c r="G10" l="1"/>
  <c r="E10"/>
  <c r="E9" l="1"/>
  <c r="E519" s="1"/>
  <c r="F10"/>
  <c r="F9" s="1"/>
  <c r="F519" s="1"/>
  <c r="G9"/>
  <c r="G519" s="1"/>
</calcChain>
</file>

<file path=xl/sharedStrings.xml><?xml version="1.0" encoding="utf-8"?>
<sst xmlns="http://schemas.openxmlformats.org/spreadsheetml/2006/main" count="1502" uniqueCount="529">
  <si>
    <t>к решению Благовещенской</t>
  </si>
  <si>
    <t>городской Думы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</si>
  <si>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</si>
  <si>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</si>
  <si>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</si>
  <si>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</si>
  <si>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</si>
  <si>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</si>
  <si>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</si>
  <si>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</si>
  <si>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</si>
  <si>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</si>
  <si>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</si>
  <si>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</si>
  <si>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</si>
  <si>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</si>
  <si>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</si>
  <si>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</si>
  <si>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</si>
  <si>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</si>
  <si>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</si>
  <si>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Закупка товаров, работ и услуг для обеспечения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</si>
  <si>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</si>
  <si>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</si>
  <si>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</si>
  <si>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</si>
  <si>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</si>
  <si>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</si>
  <si>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</si>
  <si>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Социальное обеспечение и иные выплаты населению</t>
  </si>
  <si>
    <t>Социальная политика</t>
  </si>
  <si>
    <t>1000</t>
  </si>
  <si>
    <t>Социальное обеспечение населения</t>
  </si>
  <si>
    <t>1003</t>
  </si>
  <si>
    <t xml:space="preserve">Единовременная денежная выплата лицам, награжденным медалью «За заслуги перед городом Благовещенском» </t>
  </si>
  <si>
    <t>00 0 00 80100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</si>
  <si>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</si>
  <si>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</si>
  <si>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</si>
  <si>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</si>
  <si>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</si>
  <si>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</si>
  <si>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</si>
  <si>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</si>
  <si>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Расходы на выполнение государственных полномочий</t>
  </si>
  <si>
    <t>00 1 00 00000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</si>
  <si>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 на 2014 – 2020 годы»</t>
  </si>
  <si>
    <t>00 1 00 87360</t>
  </si>
  <si>
    <t>100</t>
  </si>
  <si>
    <t>200</t>
  </si>
  <si>
    <t>Финансовое обеспечение государственных полномочий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 на 2014 – 2020 годы»</t>
  </si>
  <si>
    <t>00 1 00 88430</t>
  </si>
  <si>
    <t>Финансовое обеспечение переданных государственных полномочий по организации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 на 2014 – 2020 годы»</t>
  </si>
  <si>
    <t>00 1 00 87290</t>
  </si>
  <si>
    <t>Расходы на обеспечение деятельности (оказания услуг, выполнение работ) муниципальных организаций  (учреждений)</t>
  </si>
  <si>
    <t>00 0 00 10590</t>
  </si>
  <si>
    <t>Расходы  на оплату исполнительных документов</t>
  </si>
  <si>
    <t>00 0 00 70020</t>
  </si>
  <si>
    <t>Расходы на исполнение судебных решений</t>
  </si>
  <si>
    <t>00 0 00 70021</t>
  </si>
  <si>
    <t>Муниципальная программа "Развитие информационного общества города Благовещенска на 2015-2020 годы"</t>
  </si>
  <si>
    <t>10 0 00 00000</t>
  </si>
  <si>
    <t>Основное мероприятие "Организация предоставления государственных и муниципальных услуг"</t>
  </si>
  <si>
    <t>10 0 01 00000</t>
  </si>
  <si>
    <t>Расходы на обеспечение деятельности (оказание услуг, выполнение работ) муниципальных организаций (учреждений)</t>
  </si>
  <si>
    <t>10 0 01 10590</t>
  </si>
  <si>
    <t>Предоставление субсидий бюджетным, автономным учреждениям и иным некоммерческим организациям</t>
  </si>
  <si>
    <t>Национальная оборона</t>
  </si>
  <si>
    <t>0200</t>
  </si>
  <si>
    <t>Мобилизационная подготовка экономики</t>
  </si>
  <si>
    <t>0204</t>
  </si>
  <si>
    <t>Техническая зашита информации</t>
  </si>
  <si>
    <t>00 0 00 00080</t>
  </si>
  <si>
    <t>Мобилизационная подготовка</t>
  </si>
  <si>
    <t>00 0 00 00090</t>
  </si>
  <si>
    <t>Национальная экономика</t>
  </si>
  <si>
    <t>0400</t>
  </si>
  <si>
    <t>Водное хозяйство</t>
  </si>
  <si>
    <t>0406</t>
  </si>
  <si>
    <t>Муниципальная программа "Обеспечение безопасности жизнедеятельности населения и территории города Благовещенска на 2015-2020 годы"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</si>
  <si>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</si>
  <si>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</si>
  <si>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</si>
  <si>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</si>
  <si>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</si>
  <si>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Берегоукрепление и реконструкция набережной р. Амур, г. Благовещенск (в т.ч. проектные работы)</t>
  </si>
  <si>
    <t>08 4 01 40020</t>
  </si>
  <si>
    <t>Капитальные вложения в объекты недвижимого имущества государственной (муниципальной) собственности</t>
  </si>
  <si>
    <t>Транспорт</t>
  </si>
  <si>
    <t>0408</t>
  </si>
  <si>
    <t>Муниципальная программа "Развитие транспортной системы города Благовещенска на 2015-2020 годы"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</si>
  <si>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</si>
  <si>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</si>
  <si>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</si>
  <si>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</si>
  <si>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</si>
  <si>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02 2 01 10590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</si>
  <si>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</si>
  <si>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</si>
  <si>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02 2 01 60030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</si>
  <si>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</si>
  <si>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</si>
  <si>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</si>
  <si>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</si>
  <si>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</si>
  <si>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</si>
  <si>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"Развитие улично-дорожной сети города Благовещенска"</t>
  </si>
  <si>
    <t>02 1 01 00000</t>
  </si>
  <si>
    <t>03 0 00 00000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</si>
  <si>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</si>
  <si>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</si>
  <si>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</si>
  <si>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</si>
  <si>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Другие вопросы в области национальной экономики</t>
  </si>
  <si>
    <t>0412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</si>
  <si>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</si>
  <si>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11 0 00 00000</t>
  </si>
  <si>
    <t>Основное мероприятие "Обеспечение мероприятий по землеустройству и землепользованию"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</si>
  <si>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</si>
  <si>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</si>
  <si>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</si>
  <si>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</si>
  <si>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</si>
  <si>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Обеспечение мероприятий по ведению информационной системы обеспечения градостроительной деятельности, осуществляемой на территории города Благовещенска</t>
  </si>
  <si>
    <t>11 0 02 10300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</si>
  <si>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</si>
  <si>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</si>
  <si>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>Муниципальная программа "Экономическое развитие города Благовещенска на 2015-2020 годы"</t>
  </si>
  <si>
    <t>09 0 00 00000</t>
  </si>
  <si>
    <t>Подпрограмма "Развитие туризма в городе Благовещенске"</t>
  </si>
  <si>
    <t>09 1 00 00000</t>
  </si>
  <si>
    <t>Основное мероприятие "Развитие обеспечивающей инфраструктуры муниципальной собственности к туристским объектам"</t>
  </si>
  <si>
    <t>09 1 01 00000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</si>
  <si>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</si>
  <si>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</si>
  <si>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</si>
  <si>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</si>
  <si>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</si>
  <si>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</si>
  <si>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Гранты в форме субсидии начинающим субъектам малого предпринимательства</t>
  </si>
  <si>
    <t>09 2 01 80040</t>
  </si>
  <si>
    <t>Гранты в форме субсидии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</si>
  <si>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09 2 01 80050</t>
  </si>
  <si>
    <t>Гранты в форме субсидии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развития, либо модернизации производства товаров (работ, услуг)</t>
  </si>
  <si>
    <t>09 2 01 80160</t>
  </si>
  <si>
    <t>Гранты в форме субсидии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</si>
  <si>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09 2 01 80170</t>
  </si>
  <si>
    <t>Основное мероприятие "Развитие инфраструктуры поддержки малого и среднего предпринимательства"</t>
  </si>
  <si>
    <t>09 2 02 00000</t>
  </si>
  <si>
    <t>Субсидии некоммерческим организациям, оказывающим поддержку субъектам малого и среднего предпринимательства</t>
  </si>
  <si>
    <t>09 2 02 10310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</si>
  <si>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</si>
  <si>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</si>
  <si>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</si>
  <si>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</si>
  <si>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</si>
  <si>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</si>
  <si>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</si>
  <si>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</si>
  <si>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</si>
  <si>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</si>
  <si>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</si>
  <si>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</si>
  <si>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</si>
  <si>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</si>
  <si>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Капитальный ремонт жилищного фонда г.Благовещенска</t>
  </si>
  <si>
    <t>03 3 01 10220</t>
  </si>
  <si>
    <t xml:space="preserve">Коммунальное хозяйство </t>
  </si>
  <si>
    <t>0502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</si>
  <si>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</si>
  <si>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</si>
  <si>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</si>
  <si>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03 1 01 40110</t>
  </si>
  <si>
    <t>Другие вопросы в области жилищно-коммунального хозяйства</t>
  </si>
  <si>
    <t>0505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</si>
  <si>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</si>
  <si>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</si>
  <si>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</si>
  <si>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</si>
  <si>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Образование</t>
  </si>
  <si>
    <t>0700</t>
  </si>
  <si>
    <t>0707</t>
  </si>
  <si>
    <t>Муниципальная программа "Развитие потенциала молодежи города Благовещенска на 2015-2020 годы"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</si>
  <si>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</si>
  <si>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</si>
  <si>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</si>
  <si>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07 0 01 10180</t>
  </si>
  <si>
    <t>Выплата премий активной и талантливой молодежи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</si>
  <si>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</si>
  <si>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</si>
  <si>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</si>
  <si>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</si>
  <si>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Пенсионное обеспечение</t>
  </si>
  <si>
    <t>1001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</si>
  <si>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</si>
  <si>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</si>
  <si>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</si>
  <si>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</si>
  <si>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</si>
  <si>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</si>
  <si>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</si>
  <si>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</si>
  <si>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</si>
  <si>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</si>
  <si>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</si>
  <si>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</si>
  <si>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</si>
  <si>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</si>
  <si>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 на 2015-2020 годы"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</si>
  <si>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</si>
  <si>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</si>
  <si>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</si>
  <si>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</si>
  <si>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Массовый спорт</t>
  </si>
  <si>
    <t>1102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</si>
  <si>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</si>
  <si>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</si>
  <si>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</si>
  <si>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</si>
  <si>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</si>
  <si>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</si>
  <si>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</si>
  <si>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</si>
  <si>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</si>
  <si>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</si>
  <si>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</si>
  <si>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</si>
  <si>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</si>
  <si>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</si>
  <si>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Средства массовой  информации</t>
  </si>
  <si>
    <t>1200</t>
  </si>
  <si>
    <t>Телевидение и радиовещание</t>
  </si>
  <si>
    <t>1201</t>
  </si>
  <si>
    <t>Основное мероприятие "Развитие муниципальных средств массовой информации"</t>
  </si>
  <si>
    <t>10 0 02 00000</t>
  </si>
  <si>
    <t>10 0 02 10590</t>
  </si>
  <si>
    <t>Периодическая печать и издательства</t>
  </si>
  <si>
    <t>1202</t>
  </si>
  <si>
    <t>Субсидии юридическим лицам,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</t>
  </si>
  <si>
    <t>10 0 02 60220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</si>
  <si>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</si>
  <si>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</si>
  <si>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</si>
  <si>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</si>
  <si>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</si>
  <si>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</si>
  <si>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</si>
  <si>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</si>
  <si>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</si>
  <si>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</si>
  <si>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</si>
  <si>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</si>
  <si>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</si>
  <si>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>00 0 00  20010</t>
  </si>
  <si>
    <t>Сельское хозяйство и рыболовство</t>
  </si>
  <si>
    <t>0405</t>
  </si>
  <si>
    <t>Расходы на осуществление мероприятий по отлову и содержанию безнадзорных животных, обитающих на территории городского округа</t>
  </si>
  <si>
    <t>08 4 01 10560</t>
  </si>
  <si>
    <t>Осуществление государственных  полномочий по организации проведения мероприятий по регулированию численности безнадзорных животных по мероприятиям подпрограммы «Обеспечение эпизоотического и ветеринарно-санитарного благополучия на территории области» государственной программы «Развитие сельского хозяйства и регулирование рынков сельскохозяйственной продукции, сырья и продовольствия Амурской области на 2014-2020 годы» в рамках подпрограммы "Охрана окружающей среды и обеспечение экологической безопасности населения города Благовещенска" муниципальной программы "Обеспечение безопасности жизнедеятельности населения и территории города Благовещенска на 2015-2020 годы"</t>
  </si>
  <si>
    <t>08 4 01 69700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</si>
  <si>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</si>
  <si>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</si>
  <si>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</si>
  <si>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02 1 01 60100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</si>
  <si>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</si>
  <si>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</si>
  <si>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>Муниципальная программа "Обеспечение доступным и комфортным жильем населения города Благовещенска на 2015-2020 годы"</t>
  </si>
  <si>
    <t>01 0 00 00000</t>
  </si>
  <si>
    <t>Подпрограмма "Переселение граждан из аварийного жилищного фонда на территории города Благовещенска"</t>
  </si>
  <si>
    <t>01 1 01 00000</t>
  </si>
  <si>
    <t>Обеспечение мероприятий по сносу аварийных домов</t>
  </si>
  <si>
    <t>01 1 01 10490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</si>
  <si>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</si>
  <si>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</si>
  <si>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</si>
  <si>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</si>
  <si>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</si>
  <si>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Расходы на организацию проведения конкурсов по отбору управляющих организаций</t>
  </si>
  <si>
    <t>03 1 03 60140</t>
  </si>
  <si>
    <t>00 1 00 87120</t>
  </si>
  <si>
    <t>Субсидии юридическим лицам, предоставляющим населению услуги в отделениях бань</t>
  </si>
  <si>
    <t>03 1 02 60150</t>
  </si>
  <si>
    <t xml:space="preserve">Благоустройство </t>
  </si>
  <si>
    <t>0503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</si>
  <si>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</si>
  <si>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</si>
  <si>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</si>
  <si>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</si>
  <si>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</si>
  <si>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03 4 01 60290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</si>
  <si>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</si>
  <si>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03 4 01 60320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</si>
  <si>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</si>
  <si>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</si>
  <si>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08 4 01 60260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</si>
  <si>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</si>
  <si>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</si>
  <si>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</si>
  <si>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</si>
  <si>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</si>
  <si>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</si>
  <si>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</si>
  <si>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</si>
  <si>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</si>
  <si>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</si>
  <si>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</si>
  <si>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</si>
  <si>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</si>
  <si>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</si>
  <si>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08 1  01 10340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</si>
  <si>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</si>
  <si>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</si>
  <si>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</si>
  <si>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</si>
  <si>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</si>
  <si>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08 2 01 10360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</si>
  <si>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</si>
  <si>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</si>
  <si>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</si>
  <si>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</si>
  <si>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</si>
  <si>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</si>
  <si>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</si>
  <si>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</si>
  <si>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 на 2015 – 2020 годы»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</si>
  <si>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</si>
  <si>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</si>
  <si>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</si>
  <si>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08 5  01 10590</t>
  </si>
  <si>
    <t>08 5 01 10590</t>
  </si>
  <si>
    <t>Дошкольное  образование</t>
  </si>
  <si>
    <t>0701</t>
  </si>
  <si>
    <t>Муниципальная программа "Развитие образования города Благовещенска на 2015-2020 годы"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</si>
  <si>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</si>
  <si>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</si>
  <si>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</si>
  <si>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</si>
  <si>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</si>
  <si>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</si>
  <si>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600</t>
  </si>
  <si>
    <t>Подпрограмма  "Обеспечение реализации муниципальной программы "Развитие образования города Благовещенска на 2015 -2020 годы" и прочие мероприятия в области образования"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</si>
  <si>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</si>
  <si>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</si>
  <si>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</si>
  <si>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</si>
  <si>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</si>
  <si>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</si>
  <si>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0702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</si>
  <si>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</si>
  <si>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</si>
  <si>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>04 1 01 10580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</si>
  <si>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</si>
  <si>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</si>
  <si>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Основное мероприятие "Развитие инфраструктуры  дошкольного и общего образования"</t>
  </si>
  <si>
    <t>04  1 02 00000</t>
  </si>
  <si>
    <t xml:space="preserve">Капитальные вложения в объекты муниципальной собственности  </t>
  </si>
  <si>
    <t>04 1 02 40010</t>
  </si>
  <si>
    <t>Развитие кадрового потенциала муниципальных организаций (учреждений)</t>
  </si>
  <si>
    <t>04 3 02 10020</t>
  </si>
  <si>
    <t>Дополнительное образование детей</t>
  </si>
  <si>
    <t>0703</t>
  </si>
  <si>
    <t>Подпрограмма  "Развитие системы защиты прав детей"</t>
  </si>
  <si>
    <t>04 2 00 00000</t>
  </si>
  <si>
    <t>Основное мероприятие "Организация 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</si>
  <si>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</si>
  <si>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</si>
  <si>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</si>
  <si>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</si>
  <si>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04 2 02 80010</t>
  </si>
  <si>
    <t>Другие вопросы в области образования</t>
  </si>
  <si>
    <t>0709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</si>
  <si>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</si>
  <si>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</si>
  <si>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"Развитие системы социальной защиты населения Амурской области на 2014 – 2020 гг."</t>
  </si>
  <si>
    <t>04 2 01 87300</t>
  </si>
  <si>
    <t>Подпрограмма "Обеспечение реализации муниципальной программы "Развитие образования города Благовещенска на 2015-2020 годы" и прочие мероприятия  в области образования"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</si>
  <si>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</si>
  <si>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</si>
  <si>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</si>
  <si>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</si>
  <si>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Охрана семьи и детства</t>
  </si>
  <si>
    <t>1004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</si>
  <si>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</si>
  <si>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04 1 01 87250</t>
  </si>
  <si>
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родителей,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</si>
  <si>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04 2 01 70000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</si>
  <si>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</si>
  <si>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04 2  01 87700</t>
  </si>
  <si>
    <t>Осуществление государственного полномочия по предоставлению единовременной денежной выплаты при передаче ребенка на воспитание в семью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</si>
  <si>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04 2 01 11020</t>
  </si>
  <si>
    <t>Муниципальная программа "Развитие и сохранение культуры в городе  Благовещенске на 2015-2020 годы"</t>
  </si>
  <si>
    <t>05 0 00 00000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</si>
  <si>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</si>
  <si>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</si>
  <si>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</si>
  <si>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</si>
  <si>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</si>
  <si>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 xml:space="preserve">Культура, кинематография </t>
  </si>
  <si>
    <t>0800</t>
  </si>
  <si>
    <t xml:space="preserve">Культура </t>
  </si>
  <si>
    <t>0801</t>
  </si>
  <si>
    <t>Подпрограмма"Библиотечное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</si>
  <si>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</si>
  <si>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</si>
  <si>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</si>
  <si>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</si>
  <si>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</si>
  <si>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</si>
  <si>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</si>
  <si>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</si>
  <si>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</si>
  <si>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</si>
  <si>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</si>
  <si>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</si>
  <si>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</si>
  <si>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</si>
  <si>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</si>
  <si>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объектов историко-культурного наследия</t>
  </si>
  <si>
    <t>05 1 01 10070</t>
  </si>
  <si>
    <t>Подпрограмма "Обеспечение реализации муниципальной программы "Развитие и сохранение культуры в городе  Благовещенске на 2015-2020 годы" и прочие расходы в сфере культуры"</t>
  </si>
  <si>
    <t>05 5 00 00000</t>
  </si>
  <si>
    <t>Основное мероприятие "Организация деятельности в сфере культуры"</t>
  </si>
  <si>
    <t>05 5 01 00000</t>
  </si>
  <si>
    <t>05 5 01 00070</t>
  </si>
  <si>
    <t>800</t>
  </si>
  <si>
    <t>05  5 01 10590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</si>
  <si>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</si>
  <si>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</si>
  <si>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</si>
  <si>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</si>
  <si>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</si>
  <si>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</si>
  <si>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</si>
  <si>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</si>
  <si>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</si>
  <si>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</si>
  <si>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</si>
  <si>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</si>
  <si>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Приобретение квартир в муниципальную собственность по решениям суда</t>
  </si>
  <si>
    <t>00 0 00 70030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</si>
  <si>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 на 2015-2020 годы" и прочие расходы"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</si>
  <si>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</si>
  <si>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</si>
  <si>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</si>
  <si>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Содержание и ремонт муниципального жилья</t>
  </si>
  <si>
    <t>01 4 01 60010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</si>
  <si>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</si>
  <si>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</si>
  <si>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</si>
  <si>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</si>
  <si>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</si>
  <si>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</si>
  <si>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</si>
  <si>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</si>
  <si>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</si>
  <si>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Подпрограмма "Обеспечение жильём молодых семей"</t>
  </si>
  <si>
    <t>01 3 00 00000</t>
  </si>
  <si>
    <t>Основное мероприятие "Реализация мероприятий по улучшению жилищных условий молодых семей"</t>
  </si>
  <si>
    <t>01 3 01 00000</t>
  </si>
  <si>
    <t>00 1 00 R0820</t>
  </si>
  <si>
    <t>400</t>
  </si>
  <si>
    <t>тыс.руб.</t>
  </si>
  <si>
    <t>Итого расходов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</si>
  <si>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</si>
  <si>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</si>
  <si>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</si>
  <si>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04 1  01 88500</t>
  </si>
  <si>
    <t>04 1 01 88500</t>
  </si>
  <si>
    <t>Организация и проведение мероприятий по работе с молодежью</t>
  </si>
  <si>
    <t>Обеспечение  функционирования АПК "Безопасный город" и комплексной системы экстренного оповещения населения</t>
  </si>
  <si>
    <t xml:space="preserve">Молодежная политика </t>
  </si>
  <si>
    <t xml:space="preserve">Строительство мусороперерабатывающего комплекса "БлагЭко" в г.Благовещенске. (II очередь), Амурская область </t>
  </si>
  <si>
    <t>Закупка товаров, работ и услуг для обеспечения  государственных(муниципальных) нужд</t>
  </si>
  <si>
    <t xml:space="preserve">Премия одаренным  детям, обучающимся в образовательных организациях   города Благовещенска </t>
  </si>
  <si>
    <t>08 4 01 10640</t>
  </si>
  <si>
    <t>03 1 01 10650</t>
  </si>
  <si>
    <t>Выполнение работ по разработке схемы водоснабжения и водоотведения города Благовещенска</t>
  </si>
  <si>
    <t>Обеспечение  проведения выборов и референдумов</t>
  </si>
  <si>
    <t>Проведение  выборов   органов местного самоуправления</t>
  </si>
  <si>
    <t>0107</t>
  </si>
  <si>
    <t>00 0 00 00100</t>
  </si>
  <si>
    <t>02 1 01 S7480</t>
  </si>
  <si>
    <t>Основное мероприятие "Реализация мероприятий в рамках приоритетного проекта "Формирование комфортной городской среды"</t>
  </si>
  <si>
    <t>Формирование современной городской среды (благоустройство дворовых и общественных территорий)</t>
  </si>
  <si>
    <t>13 0 00 00000</t>
  </si>
  <si>
    <t>13 0 01 00000</t>
  </si>
  <si>
    <t>13 0 01 L5550</t>
  </si>
  <si>
    <t>Частичная оплата стоимости путевок для детей работающих граждан в организации отдыха и оздоровления детей в каникулярное время  на условиях софинансирования мероприятия  подпрограммы "Развитие системы защиты прав детей"  государственной программы  "Развитие образования Амурской области на 2014 – 2020 годы"</t>
  </si>
  <si>
    <t>04 2 02 S7500</t>
  </si>
  <si>
    <t>01 3 01 L0200</t>
  </si>
  <si>
    <t>Предоставление молодым семьям социальных выплат на приобретение (строительство) жилья в рамках подпрограммы "Обеспечение жильём молодых семей" федеральной целевой программы "Жилище" на 2015-2020 годы</t>
  </si>
  <si>
    <t>Выполнение работ по актуализации схемы теплоснабжения города Благовещенска</t>
  </si>
  <si>
    <t>03 1 01 10651</t>
  </si>
  <si>
    <t>Мероприятия государственной программы Амурской области "Развитие транспортной системы Амурской области на 2014-2020 годы", направленные на строительство и ремонт улично-дорожной сети города Благовещенска</t>
  </si>
  <si>
    <t>Финансовое обеспечение государственных полномочий по компенсации выпадающих доходов теплоснабжающих организаций, возникающих в результате установления льготных тарифов для населения Амурской области в рамках подпрограммы «Обеспечение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Амурской области «Модернизация жилищно – коммунального комплекса, энергосбережение и повышение энергетической эффективности в Амурской области на 2014–2020 годы»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</si>
  <si>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 государственной программы Амурской области "Обеспечение доступным и качественным жильем населения Амурской области на 2014-2020 годы"</t>
  </si>
  <si>
    <t>Мероприятия государственной программы Российской Федерации "Доступная среда" на 2011-2020 годы, направленные на адаптацию с учетом нужд инвалидов и других маломобильных групп населения транспортной инфраструктурой</t>
  </si>
  <si>
    <t>02 1 01 L0270</t>
  </si>
  <si>
    <t>Общественный туалет в г.Благовещенске (в т.ч. проектные работы)</t>
  </si>
  <si>
    <t>03 4 01 40640</t>
  </si>
  <si>
    <t>Расходы по охране объектов незавершенного строительства и объектов в период передачи в муниципальную собственность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</si>
  <si>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</si>
  <si>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Приложение № 4</t>
  </si>
  <si>
    <t>Магистральные  улицы Северного жилого района г.Благовещенска, Амурская область (ул.Шафира от ул.Муравьева-Амурского до ул.50 лет Октября)</t>
  </si>
  <si>
    <t>02 1 01 40040</t>
  </si>
  <si>
    <t>Капитальныей ремонт путепровода через ул.Загородная-ул.Северная (в т.ч.проектные работы)</t>
  </si>
  <si>
    <t>02 1 01 40610</t>
  </si>
  <si>
    <t>Магистральные улицы Северного планировочного района г.Благовещенска, Амурская область (ул.Зеленая от ул.Новотроицкое шоссе до ул. 50 лет Октября) (в т.ч. Проектные работы)</t>
  </si>
  <si>
    <t>02 1 01 40630</t>
  </si>
  <si>
    <t xml:space="preserve">Строительство дорог в районе "5-ой стройки" для обеспечения транспортной инфраструктурой земельных участков, предоставленных  многодетным  семьям (ул.Молодежная, ул.Степная, ул.Хвойная, ул.Берёзовая, ул.Ольховая) (в т.ч.проектные работы) </t>
  </si>
  <si>
    <t>02 1 01 40650</t>
  </si>
  <si>
    <t>Очистные сооружения ливневой канализации центрально-исторического планировочного района г.Благовещенска  (в т.ч. проектные работы)</t>
  </si>
  <si>
    <t>09 1 01 40140</t>
  </si>
  <si>
    <t>Строительство электрических сетей в районе «5-я стройка»</t>
  </si>
  <si>
    <t>03 1 01 40390</t>
  </si>
  <si>
    <t>Сливная станция в квартале №102 г.Благовещенска (в т.ч. проектные работы)</t>
  </si>
  <si>
    <t>03 1 01 40660</t>
  </si>
  <si>
    <t>Распределение бюджетных ассигнований по разделам, подразделам, целевым статьям (государственным (муниципальным) программам и непрограммным направлениям деятельности), группам видов расходов классификации расходов бюджетов на 2018 год и плановый период 2019 и 2020 годов</t>
  </si>
  <si>
    <t>Муниципальная программа "Формирование современной городской среды на территории города Благовещенска на 2018-2022 годы"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</si>
  <si>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маршрутам регулярных перевозок в городском сообщении, включая садовые маршруты</t>
  </si>
  <si>
    <t>Строительство дорог в Северном планировочном районе 4 км. Новотроицкого шоссе с обеспечением инженерной инфраструктурой земельных участков, предоставленных многодетным семьям (в т.ч.проектные работы)</t>
  </si>
  <si>
    <t>02 1 01 40060</t>
  </si>
  <si>
    <t>Развитие аппаратно-программного комплекса  "Безопасный город" в рамках подпрограммы "Профилактика правонарушений, профилактика терроризма и экстремизма" государственной  программы "Снижение рисков и смягчение последствий чрезвычайных ситуаций природного и техногенного характера, а также обеспечение безопасности населения области на 2014-2020 годы"</t>
  </si>
  <si>
    <t>08 1 01 11590</t>
  </si>
  <si>
    <t>Основное мероприятие «Выявление и поддержка одаренных детей»</t>
  </si>
  <si>
    <t>Развитие интеллектуального, творческого и физического потенциала всех категорий детей</t>
  </si>
  <si>
    <t>04 2 03 00000</t>
  </si>
  <si>
    <t>04 2 03 10050</t>
  </si>
  <si>
    <t>Основное мероприятие «Развитие, поддержка и совершенствование системы кадрового потенциала педагогического корпуса»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</si>
</sst>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0.0"/>
  </numFmts>
  <fonts count="18">
    <font>
      <sz val="11"/>
      <color theme="1"/>
      <name val="Times New Roman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 Cyr"/>
      <charset val="204"/>
    </font>
    <font>
      <sz val="12"/>
      <color theme="1"/>
      <name val="Times New Roman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0.5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125">
    <xf numFmtId="0" fontId="0" fillId="0" borderId="0" xfId="0"/>
    <xf numFmtId="1" fontId="5" fillId="0" borderId="0" xfId="1" applyNumberFormat="1" applyFont="1" applyFill="1" applyBorder="1" applyAlignment="1">
      <alignment horizontal="left" wrapText="1"/>
    </xf>
    <xf numFmtId="49" fontId="5" fillId="0" borderId="0" xfId="1" applyNumberFormat="1" applyFont="1" applyFill="1" applyBorder="1" applyAlignment="1">
      <alignment horizontal="center" wrapText="1"/>
    </xf>
    <xf numFmtId="0" fontId="6" fillId="0" borderId="0" xfId="2" applyFont="1" applyFill="1" applyAlignment="1">
      <alignment vertical="center" wrapText="1"/>
    </xf>
    <xf numFmtId="0" fontId="6" fillId="0" borderId="0" xfId="2" applyFont="1" applyFill="1" applyAlignment="1">
      <alignment horizontal="left"/>
    </xf>
    <xf numFmtId="0" fontId="6" fillId="0" borderId="0" xfId="2" applyFont="1" applyFill="1"/>
    <xf numFmtId="1" fontId="5" fillId="0" borderId="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/>
    </xf>
    <xf numFmtId="1" fontId="8" fillId="0" borderId="0" xfId="1" applyNumberFormat="1" applyFont="1" applyFill="1" applyBorder="1" applyAlignment="1">
      <alignment horizontal="left" wrapText="1"/>
    </xf>
    <xf numFmtId="49" fontId="8" fillId="0" borderId="0" xfId="1" applyNumberFormat="1" applyFont="1" applyFill="1" applyAlignment="1">
      <alignment horizontal="center"/>
    </xf>
    <xf numFmtId="1" fontId="8" fillId="0" borderId="0" xfId="1" applyNumberFormat="1" applyFont="1" applyFill="1" applyBorder="1" applyAlignment="1">
      <alignment horizontal="center"/>
    </xf>
    <xf numFmtId="0" fontId="8" fillId="0" borderId="0" xfId="1" applyFont="1" applyFill="1" applyAlignment="1">
      <alignment horizontal="center"/>
    </xf>
    <xf numFmtId="164" fontId="8" fillId="0" borderId="0" xfId="2" applyNumberFormat="1" applyFont="1" applyFill="1"/>
    <xf numFmtId="0" fontId="9" fillId="0" borderId="0" xfId="2" applyFont="1" applyFill="1"/>
    <xf numFmtId="49" fontId="8" fillId="0" borderId="0" xfId="1" applyNumberFormat="1" applyFont="1" applyFill="1" applyBorder="1" applyAlignment="1">
      <alignment horizontal="center"/>
    </xf>
    <xf numFmtId="49" fontId="5" fillId="0" borderId="0" xfId="1" applyNumberFormat="1" applyFont="1" applyFill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164" fontId="5" fillId="0" borderId="0" xfId="2" applyNumberFormat="1" applyFont="1" applyFill="1"/>
    <xf numFmtId="0" fontId="10" fillId="0" borderId="0" xfId="2" applyFont="1" applyFill="1"/>
    <xf numFmtId="0" fontId="5" fillId="0" borderId="0" xfId="1" applyFont="1" applyFill="1" applyAlignment="1">
      <alignment horizontal="left" wrapText="1"/>
    </xf>
    <xf numFmtId="0" fontId="5" fillId="0" borderId="0" xfId="1" applyFont="1" applyFill="1" applyBorder="1" applyAlignment="1">
      <alignment horizontal="left" wrapText="1"/>
    </xf>
    <xf numFmtId="49" fontId="5" fillId="0" borderId="0" xfId="2" applyNumberFormat="1" applyFont="1" applyFill="1" applyAlignment="1">
      <alignment horizontal="center"/>
    </xf>
    <xf numFmtId="0" fontId="5" fillId="0" borderId="0" xfId="1" applyNumberFormat="1" applyFont="1" applyFill="1" applyAlignment="1">
      <alignment horizontal="left" wrapText="1"/>
    </xf>
    <xf numFmtId="0" fontId="5" fillId="0" borderId="0" xfId="2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49" fontId="8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/>
    </xf>
    <xf numFmtId="0" fontId="5" fillId="0" borderId="0" xfId="1" applyFont="1" applyFill="1" applyBorder="1" applyAlignment="1">
      <alignment wrapText="1"/>
    </xf>
    <xf numFmtId="164" fontId="5" fillId="0" borderId="0" xfId="0" applyNumberFormat="1" applyFont="1" applyFill="1"/>
    <xf numFmtId="0" fontId="5" fillId="0" borderId="0" xfId="5" applyFont="1" applyFill="1" applyAlignment="1">
      <alignment horizontal="left" wrapText="1"/>
    </xf>
    <xf numFmtId="1" fontId="5" fillId="0" borderId="0" xfId="0" applyNumberFormat="1" applyFont="1" applyFill="1" applyBorder="1" applyAlignment="1">
      <alignment horizontal="left" wrapText="1"/>
    </xf>
    <xf numFmtId="49" fontId="5" fillId="0" borderId="0" xfId="2" applyNumberFormat="1" applyFont="1" applyFill="1" applyBorder="1" applyAlignment="1">
      <alignment horizontal="center"/>
    </xf>
    <xf numFmtId="0" fontId="5" fillId="0" borderId="0" xfId="2" applyFont="1" applyFill="1" applyAlignment="1">
      <alignment horizontal="center"/>
    </xf>
    <xf numFmtId="0" fontId="5" fillId="0" borderId="0" xfId="2" applyFont="1" applyFill="1" applyAlignment="1">
      <alignment horizontal="left" wrapText="1"/>
    </xf>
    <xf numFmtId="49" fontId="5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left" wrapText="1"/>
    </xf>
    <xf numFmtId="0" fontId="8" fillId="0" borderId="0" xfId="1" applyFont="1" applyFill="1" applyBorder="1" applyAlignment="1">
      <alignment horizontal="left" wrapText="1"/>
    </xf>
    <xf numFmtId="49" fontId="5" fillId="0" borderId="0" xfId="3" applyNumberFormat="1" applyFont="1" applyFill="1" applyBorder="1" applyAlignment="1">
      <alignment horizontal="center"/>
    </xf>
    <xf numFmtId="1" fontId="8" fillId="0" borderId="0" xfId="2" applyNumberFormat="1" applyFont="1" applyFill="1" applyBorder="1" applyAlignment="1">
      <alignment horizontal="left" wrapText="1"/>
    </xf>
    <xf numFmtId="49" fontId="8" fillId="0" borderId="0" xfId="2" applyNumberFormat="1" applyFont="1" applyFill="1" applyBorder="1" applyAlignment="1">
      <alignment horizontal="center"/>
    </xf>
    <xf numFmtId="0" fontId="8" fillId="0" borderId="0" xfId="2" applyFont="1" applyFill="1" applyAlignment="1">
      <alignment horizontal="center"/>
    </xf>
    <xf numFmtId="0" fontId="8" fillId="0" borderId="0" xfId="1" applyFont="1" applyFill="1" applyAlignment="1">
      <alignment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5" fillId="0" borderId="0" xfId="0" applyNumberFormat="1" applyFont="1" applyFill="1" applyAlignment="1">
      <alignment horizontal="left" wrapText="1"/>
    </xf>
    <xf numFmtId="1" fontId="5" fillId="0" borderId="0" xfId="2" applyNumberFormat="1" applyFont="1" applyFill="1" applyBorder="1" applyAlignment="1">
      <alignment horizontal="left" wrapText="1"/>
    </xf>
    <xf numFmtId="0" fontId="5" fillId="0" borderId="0" xfId="2" applyFont="1" applyFill="1" applyAlignment="1">
      <alignment wrapText="1"/>
    </xf>
    <xf numFmtId="0" fontId="5" fillId="0" borderId="0" xfId="2" applyFont="1" applyFill="1" applyBorder="1" applyAlignment="1">
      <alignment wrapText="1"/>
    </xf>
    <xf numFmtId="164" fontId="8" fillId="0" borderId="0" xfId="2" applyNumberFormat="1" applyFont="1" applyFill="1" applyAlignment="1"/>
    <xf numFmtId="164" fontId="5" fillId="0" borderId="0" xfId="2" applyNumberFormat="1" applyFont="1" applyFill="1" applyAlignment="1"/>
    <xf numFmtId="4" fontId="5" fillId="0" borderId="0" xfId="4" applyNumberFormat="1" applyFont="1" applyFill="1" applyBorder="1" applyAlignment="1">
      <alignment horizontal="left" wrapText="1"/>
    </xf>
    <xf numFmtId="0" fontId="5" fillId="0" borderId="0" xfId="4" applyFont="1" applyFill="1" applyBorder="1" applyAlignment="1">
      <alignment horizontal="center"/>
    </xf>
    <xf numFmtId="49" fontId="5" fillId="0" borderId="0" xfId="4" applyNumberFormat="1" applyFont="1" applyFill="1" applyBorder="1" applyAlignment="1">
      <alignment horizontal="center"/>
    </xf>
    <xf numFmtId="164" fontId="5" fillId="0" borderId="0" xfId="2" applyNumberFormat="1" applyFont="1" applyFill="1" applyBorder="1" applyAlignment="1"/>
    <xf numFmtId="0" fontId="5" fillId="0" borderId="0" xfId="4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/>
    </xf>
    <xf numFmtId="1" fontId="5" fillId="0" borderId="0" xfId="4" applyNumberFormat="1" applyFont="1" applyFill="1" applyBorder="1" applyAlignment="1">
      <alignment horizontal="left" wrapText="1"/>
    </xf>
    <xf numFmtId="0" fontId="8" fillId="0" borderId="0" xfId="1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1" fillId="0" borderId="0" xfId="2" applyFont="1" applyFill="1" applyBorder="1" applyAlignment="1">
      <alignment horizontal="center"/>
    </xf>
    <xf numFmtId="4" fontId="5" fillId="0" borderId="0" xfId="2" applyNumberFormat="1" applyFont="1" applyFill="1" applyBorder="1" applyAlignment="1">
      <alignment wrapText="1"/>
    </xf>
    <xf numFmtId="164" fontId="5" fillId="0" borderId="0" xfId="2" applyNumberFormat="1" applyFont="1" applyFill="1" applyBorder="1" applyAlignment="1">
      <alignment horizontal="right"/>
    </xf>
    <xf numFmtId="49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center" wrapText="1"/>
    </xf>
    <xf numFmtId="49" fontId="8" fillId="0" borderId="0" xfId="1" applyNumberFormat="1" applyFont="1" applyFill="1" applyBorder="1" applyAlignment="1">
      <alignment horizontal="center" wrapText="1"/>
    </xf>
    <xf numFmtId="49" fontId="5" fillId="0" borderId="0" xfId="2" applyNumberFormat="1" applyFont="1" applyFill="1" applyBorder="1" applyAlignment="1">
      <alignment horizontal="center" wrapText="1"/>
    </xf>
    <xf numFmtId="0" fontId="5" fillId="0" borderId="0" xfId="1" applyFont="1" applyFill="1" applyAlignment="1">
      <alignment wrapText="1"/>
    </xf>
    <xf numFmtId="0" fontId="8" fillId="0" borderId="0" xfId="2" applyFont="1" applyFill="1" applyBorder="1" applyAlignment="1">
      <alignment wrapText="1"/>
    </xf>
    <xf numFmtId="164" fontId="5" fillId="0" borderId="0" xfId="2" applyNumberFormat="1" applyFont="1" applyFill="1" applyAlignment="1">
      <alignment horizontal="right"/>
    </xf>
    <xf numFmtId="164" fontId="8" fillId="0" borderId="0" xfId="1" applyNumberFormat="1" applyFont="1" applyFill="1" applyAlignment="1">
      <alignment horizontal="right"/>
    </xf>
    <xf numFmtId="1" fontId="5" fillId="0" borderId="0" xfId="1" applyNumberFormat="1" applyFont="1" applyFill="1" applyBorder="1" applyAlignment="1">
      <alignment horizontal="left" vertical="center" wrapText="1"/>
    </xf>
    <xf numFmtId="164" fontId="10" fillId="0" borderId="0" xfId="2" applyNumberFormat="1" applyFont="1" applyFill="1"/>
    <xf numFmtId="0" fontId="5" fillId="0" borderId="0" xfId="1" applyFont="1" applyFill="1" applyAlignment="1">
      <alignment horizontal="left" vertical="center" wrapText="1"/>
    </xf>
    <xf numFmtId="0" fontId="5" fillId="0" borderId="0" xfId="1" applyFont="1" applyFill="1" applyAlignment="1">
      <alignment vertical="center" wrapText="1"/>
    </xf>
    <xf numFmtId="164" fontId="8" fillId="0" borderId="0" xfId="2" applyNumberFormat="1" applyFont="1" applyFill="1" applyAlignment="1">
      <alignment horizontal="right"/>
    </xf>
    <xf numFmtId="1" fontId="12" fillId="0" borderId="0" xfId="1" applyNumberFormat="1" applyFont="1" applyFill="1" applyBorder="1" applyAlignment="1">
      <alignment horizontal="left" wrapText="1"/>
    </xf>
    <xf numFmtId="0" fontId="12" fillId="0" borderId="0" xfId="1" applyFont="1" applyFill="1" applyAlignment="1">
      <alignment horizontal="left" wrapText="1"/>
    </xf>
    <xf numFmtId="1" fontId="8" fillId="0" borderId="0" xfId="2" applyNumberFormat="1" applyFont="1" applyFill="1" applyBorder="1" applyAlignment="1">
      <alignment horizontal="left" vertical="center" wrapText="1"/>
    </xf>
    <xf numFmtId="49" fontId="8" fillId="0" borderId="0" xfId="2" applyNumberFormat="1" applyFont="1" applyFill="1" applyBorder="1" applyAlignment="1">
      <alignment horizontal="left"/>
    </xf>
    <xf numFmtId="1" fontId="8" fillId="0" borderId="0" xfId="1" applyNumberFormat="1" applyFont="1" applyFill="1" applyBorder="1" applyAlignment="1">
      <alignment horizontal="left" vertical="center" wrapText="1"/>
    </xf>
    <xf numFmtId="0" fontId="5" fillId="0" borderId="0" xfId="2" applyFont="1" applyFill="1" applyBorder="1" applyAlignment="1">
      <alignment horizontal="justify" vertical="top" wrapText="1"/>
    </xf>
    <xf numFmtId="1" fontId="5" fillId="0" borderId="0" xfId="2" applyNumberFormat="1" applyFont="1" applyFill="1" applyBorder="1" applyAlignment="1">
      <alignment horizontal="left" vertical="center" wrapText="1"/>
    </xf>
    <xf numFmtId="49" fontId="5" fillId="0" borderId="0" xfId="2" applyNumberFormat="1" applyFont="1" applyFill="1" applyBorder="1" applyAlignment="1">
      <alignment horizontal="left"/>
    </xf>
    <xf numFmtId="0" fontId="5" fillId="0" borderId="0" xfId="2" applyFont="1" applyFill="1" applyAlignment="1">
      <alignment horizontal="left" vertical="center" wrapText="1"/>
    </xf>
    <xf numFmtId="0" fontId="5" fillId="0" borderId="0" xfId="2" applyFont="1" applyFill="1" applyBorder="1" applyAlignment="1">
      <alignment vertical="top" wrapText="1"/>
    </xf>
    <xf numFmtId="0" fontId="5" fillId="0" borderId="0" xfId="2" applyFont="1" applyFill="1" applyAlignment="1">
      <alignment vertical="center" wrapText="1"/>
    </xf>
    <xf numFmtId="0" fontId="8" fillId="0" borderId="0" xfId="2" applyFont="1" applyFill="1" applyBorder="1" applyAlignment="1">
      <alignment vertical="center" wrapText="1"/>
    </xf>
    <xf numFmtId="0" fontId="5" fillId="0" borderId="0" xfId="2" applyFont="1" applyFill="1" applyBorder="1" applyAlignment="1">
      <alignment vertical="center" wrapText="1"/>
    </xf>
    <xf numFmtId="1" fontId="8" fillId="0" borderId="0" xfId="1" applyNumberFormat="1" applyFont="1" applyFill="1" applyBorder="1" applyAlignment="1">
      <alignment horizontal="center" wrapText="1"/>
    </xf>
    <xf numFmtId="164" fontId="13" fillId="0" borderId="0" xfId="2" applyNumberFormat="1" applyFont="1" applyFill="1" applyAlignment="1">
      <alignment horizontal="right"/>
    </xf>
    <xf numFmtId="165" fontId="14" fillId="0" borderId="0" xfId="2" applyNumberFormat="1" applyFont="1" applyFill="1"/>
    <xf numFmtId="0" fontId="10" fillId="0" borderId="0" xfId="2" applyFont="1" applyFill="1" applyAlignment="1">
      <alignment vertical="center" wrapText="1"/>
    </xf>
    <xf numFmtId="0" fontId="10" fillId="0" borderId="0" xfId="2" applyFont="1" applyFill="1" applyAlignment="1">
      <alignment horizontal="center"/>
    </xf>
    <xf numFmtId="164" fontId="10" fillId="0" borderId="0" xfId="2" applyNumberFormat="1" applyFont="1" applyFill="1" applyAlignment="1">
      <alignment horizontal="right"/>
    </xf>
    <xf numFmtId="0" fontId="5" fillId="0" borderId="0" xfId="5" applyFont="1" applyFill="1" applyBorder="1" applyAlignment="1">
      <alignment horizontal="left" wrapText="1"/>
    </xf>
    <xf numFmtId="49" fontId="5" fillId="0" borderId="0" xfId="5" applyNumberFormat="1" applyFont="1" applyFill="1" applyBorder="1" applyAlignment="1">
      <alignment horizontal="center"/>
    </xf>
    <xf numFmtId="0" fontId="5" fillId="0" borderId="0" xfId="5" applyFont="1" applyFill="1" applyAlignment="1">
      <alignment horizontal="center"/>
    </xf>
    <xf numFmtId="0" fontId="5" fillId="0" borderId="0" xfId="5" applyFont="1" applyFill="1" applyAlignment="1">
      <alignment wrapText="1"/>
    </xf>
    <xf numFmtId="1" fontId="5" fillId="0" borderId="0" xfId="1" applyNumberFormat="1" applyFont="1" applyFill="1" applyBorder="1" applyAlignment="1">
      <alignment wrapText="1"/>
    </xf>
    <xf numFmtId="0" fontId="5" fillId="0" borderId="0" xfId="2" applyNumberFormat="1" applyFont="1" applyFill="1" applyAlignment="1">
      <alignment wrapText="1"/>
    </xf>
    <xf numFmtId="1" fontId="5" fillId="0" borderId="0" xfId="5" applyNumberFormat="1" applyFont="1" applyFill="1" applyBorder="1" applyAlignment="1">
      <alignment wrapText="1"/>
    </xf>
    <xf numFmtId="164" fontId="6" fillId="0" borderId="1" xfId="2" applyNumberFormat="1" applyFont="1" applyFill="1" applyBorder="1" applyAlignment="1">
      <alignment horizontal="right"/>
    </xf>
    <xf numFmtId="0" fontId="5" fillId="0" borderId="0" xfId="5" applyFont="1" applyFill="1" applyBorder="1" applyAlignment="1">
      <alignment wrapText="1"/>
    </xf>
    <xf numFmtId="3" fontId="15" fillId="0" borderId="0" xfId="4" applyNumberFormat="1" applyFont="1" applyFill="1" applyBorder="1" applyAlignment="1" applyProtection="1">
      <alignment horizontal="left" vertical="center" wrapText="1"/>
      <protection locked="0"/>
    </xf>
    <xf numFmtId="0" fontId="16" fillId="0" borderId="0" xfId="2" applyFont="1" applyFill="1" applyBorder="1" applyAlignment="1">
      <alignment horizontal="center"/>
    </xf>
    <xf numFmtId="164" fontId="5" fillId="0" borderId="0" xfId="0" applyNumberFormat="1" applyFont="1"/>
    <xf numFmtId="164" fontId="8" fillId="0" borderId="0" xfId="2" applyNumberFormat="1" applyFont="1" applyFill="1" applyBorder="1" applyAlignment="1"/>
    <xf numFmtId="164" fontId="8" fillId="0" borderId="0" xfId="0" applyNumberFormat="1" applyFont="1" applyFill="1"/>
    <xf numFmtId="0" fontId="5" fillId="0" borderId="0" xfId="0" applyFont="1" applyAlignment="1">
      <alignment wrapText="1"/>
    </xf>
    <xf numFmtId="0" fontId="5" fillId="0" borderId="0" xfId="2" applyFont="1" applyFill="1" applyBorder="1" applyAlignment="1">
      <alignment horizontal="left" wrapText="1"/>
    </xf>
    <xf numFmtId="49" fontId="15" fillId="0" borderId="0" xfId="2" applyNumberFormat="1" applyFont="1" applyFill="1" applyBorder="1" applyAlignment="1">
      <alignment horizontal="center"/>
    </xf>
    <xf numFmtId="49" fontId="5" fillId="0" borderId="0" xfId="2" applyNumberFormat="1" applyFont="1" applyFill="1" applyBorder="1" applyAlignment="1"/>
    <xf numFmtId="164" fontId="9" fillId="0" borderId="0" xfId="2" applyNumberFormat="1" applyFont="1" applyFill="1"/>
    <xf numFmtId="0" fontId="17" fillId="0" borderId="0" xfId="0" applyFont="1" applyAlignment="1">
      <alignment wrapText="1"/>
    </xf>
    <xf numFmtId="0" fontId="5" fillId="0" borderId="0" xfId="5" applyFont="1" applyFill="1" applyBorder="1" applyAlignment="1">
      <alignment horizontal="center"/>
    </xf>
    <xf numFmtId="0" fontId="17" fillId="0" borderId="0" xfId="0" applyFont="1" applyAlignment="1">
      <alignment horizontal="justify" vertical="top" wrapText="1"/>
    </xf>
    <xf numFmtId="0" fontId="8" fillId="0" borderId="0" xfId="2" applyFont="1" applyFill="1" applyAlignment="1">
      <alignment horizontal="center" vertical="center" wrapText="1"/>
    </xf>
    <xf numFmtId="0" fontId="7" fillId="0" borderId="0" xfId="2" applyFont="1" applyFill="1" applyAlignment="1">
      <alignment horizontal="left" wrapText="1"/>
    </xf>
    <xf numFmtId="0" fontId="6" fillId="0" borderId="0" xfId="2" applyFont="1" applyFill="1" applyAlignment="1">
      <alignment horizontal="right" wrapText="1"/>
    </xf>
  </cellXfs>
  <cellStyles count="7">
    <cellStyle name="Обычный" xfId="0" builtinId="0"/>
    <cellStyle name="Обычный 2" xfId="4"/>
    <cellStyle name="Обычный 3" xfId="1"/>
    <cellStyle name="Обычный 4" xfId="2"/>
    <cellStyle name="Обычный 5" xfId="5"/>
    <cellStyle name="Обычный_ноябрь 2003" xfId="3"/>
    <cellStyle name="Финансовый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21"/>
  <sheetViews>
    <sheetView tabSelected="1" topLeftCell="A61" zoomScale="80" zoomScaleNormal="80" workbookViewId="0">
      <selection activeCell="E69" sqref="E69"/>
    </sheetView>
  </sheetViews>
  <sheetFormatPr defaultColWidth="9.140625" defaultRowHeight="15"/>
  <cols>
    <col min="1" max="1" width="65.85546875" style="97" customWidth="1"/>
    <col min="2" max="2" width="8" style="21" customWidth="1"/>
    <col min="3" max="3" width="14.7109375" style="98" customWidth="1"/>
    <col min="4" max="4" width="6.140625" style="99" customWidth="1"/>
    <col min="5" max="7" width="11.85546875" style="21" customWidth="1"/>
    <col min="8" max="16384" width="9.140625" style="21"/>
  </cols>
  <sheetData>
    <row r="1" spans="1:7" s="5" customFormat="1" ht="12.75">
      <c r="A1" s="3"/>
      <c r="B1" s="4"/>
      <c r="C1" s="124" t="s">
        <v>502</v>
      </c>
      <c r="D1" s="124"/>
      <c r="E1" s="124"/>
      <c r="F1" s="124"/>
      <c r="G1" s="124"/>
    </row>
    <row r="2" spans="1:7" s="5" customFormat="1" ht="12.75">
      <c r="A2" s="3"/>
      <c r="B2" s="4"/>
      <c r="C2" s="124" t="s">
        <v>0</v>
      </c>
      <c r="D2" s="124"/>
      <c r="E2" s="124"/>
      <c r="F2" s="124"/>
      <c r="G2" s="124"/>
    </row>
    <row r="3" spans="1:7" s="5" customFormat="1" ht="12.75">
      <c r="A3" s="3"/>
      <c r="B3" s="4"/>
      <c r="C3" s="124" t="s">
        <v>1</v>
      </c>
      <c r="D3" s="124"/>
      <c r="E3" s="124"/>
      <c r="F3" s="124"/>
      <c r="G3" s="124"/>
    </row>
    <row r="4" spans="1:7" s="5" customFormat="1" ht="12.75">
      <c r="A4" s="3"/>
      <c r="B4" s="4"/>
      <c r="C4" s="124"/>
      <c r="D4" s="124"/>
      <c r="E4" s="124"/>
    </row>
    <row r="5" spans="1:7" s="5" customFormat="1" ht="12.75">
      <c r="A5" s="3"/>
      <c r="B5" s="4"/>
      <c r="C5" s="123"/>
      <c r="D5" s="123"/>
      <c r="E5" s="123"/>
    </row>
    <row r="6" spans="1:7" s="5" customFormat="1" ht="14.25">
      <c r="A6" s="122" t="s">
        <v>517</v>
      </c>
      <c r="B6" s="122"/>
      <c r="C6" s="122"/>
      <c r="D6" s="122"/>
      <c r="E6" s="122"/>
      <c r="F6" s="122"/>
      <c r="G6" s="122"/>
    </row>
    <row r="7" spans="1:7" s="5" customFormat="1" ht="12.75">
      <c r="A7" s="3"/>
      <c r="B7" s="4"/>
      <c r="G7" s="107" t="s">
        <v>461</v>
      </c>
    </row>
    <row r="8" spans="1:7" s="5" customFormat="1">
      <c r="A8" s="6" t="s">
        <v>2</v>
      </c>
      <c r="B8" s="7" t="s">
        <v>3</v>
      </c>
      <c r="C8" s="7" t="s">
        <v>4</v>
      </c>
      <c r="D8" s="8" t="s">
        <v>5</v>
      </c>
      <c r="E8" s="9">
        <v>2018</v>
      </c>
      <c r="F8" s="9">
        <v>2019</v>
      </c>
      <c r="G8" s="9">
        <v>2020</v>
      </c>
    </row>
    <row r="9" spans="1:7" s="15" customFormat="1">
      <c r="A9" s="10" t="s">
        <v>6</v>
      </c>
      <c r="B9" s="11" t="s">
        <v>7</v>
      </c>
      <c r="C9" s="12"/>
      <c r="D9" s="13"/>
      <c r="E9" s="14">
        <f>E10+E14+E28+E44+E54+E58+E50</f>
        <v>579879.6</v>
      </c>
      <c r="F9" s="14">
        <f>F10+F14+F28+F44+F54+F58+F50</f>
        <v>486141.19999999995</v>
      </c>
      <c r="G9" s="14">
        <f>G10+G14+G28+G44+G54+G58+G50</f>
        <v>478090.5</v>
      </c>
    </row>
    <row r="10" spans="1:7" s="15" customFormat="1" ht="29.25">
      <c r="A10" s="10" t="s">
        <v>36</v>
      </c>
      <c r="B10" s="11" t="s">
        <v>37</v>
      </c>
      <c r="C10" s="16"/>
      <c r="D10" s="13"/>
      <c r="E10" s="14">
        <f>E11</f>
        <v>2203.5</v>
      </c>
      <c r="F10" s="14">
        <f t="shared" ref="F10:G12" si="0">F11</f>
        <v>2225.5</v>
      </c>
      <c r="G10" s="14">
        <f t="shared" si="0"/>
        <v>2291.6</v>
      </c>
    </row>
    <row r="11" spans="1:7">
      <c r="A11" s="1" t="s">
        <v>10</v>
      </c>
      <c r="B11" s="17" t="s">
        <v>37</v>
      </c>
      <c r="C11" s="18" t="s">
        <v>11</v>
      </c>
      <c r="D11" s="19"/>
      <c r="E11" s="20">
        <f>E12</f>
        <v>2203.5</v>
      </c>
      <c r="F11" s="20">
        <f t="shared" si="0"/>
        <v>2225.5</v>
      </c>
      <c r="G11" s="20">
        <f t="shared" si="0"/>
        <v>2291.6</v>
      </c>
    </row>
    <row r="12" spans="1:7">
      <c r="A12" s="1" t="s">
        <v>38</v>
      </c>
      <c r="B12" s="17" t="s">
        <v>37</v>
      </c>
      <c r="C12" s="18" t="s">
        <v>39</v>
      </c>
      <c r="D12" s="19"/>
      <c r="E12" s="20">
        <f>E13</f>
        <v>2203.5</v>
      </c>
      <c r="F12" s="20">
        <f t="shared" si="0"/>
        <v>2225.5</v>
      </c>
      <c r="G12" s="20">
        <f t="shared" si="0"/>
        <v>2291.6</v>
      </c>
    </row>
    <row r="13" spans="1:7" ht="60">
      <c r="A13" s="1" t="s">
        <v>14</v>
      </c>
      <c r="B13" s="17" t="s">
        <v>37</v>
      </c>
      <c r="C13" s="18" t="s">
        <v>39</v>
      </c>
      <c r="D13" s="19">
        <v>100</v>
      </c>
      <c r="E13" s="31">
        <v>2203.5</v>
      </c>
      <c r="F13" s="31">
        <v>2225.5</v>
      </c>
      <c r="G13" s="31">
        <v>2291.6</v>
      </c>
    </row>
    <row r="14" spans="1:7" s="15" customFormat="1" ht="43.5">
      <c r="A14" s="10" t="s">
        <v>8</v>
      </c>
      <c r="B14" s="11" t="s">
        <v>9</v>
      </c>
      <c r="C14" s="13"/>
      <c r="D14" s="14"/>
      <c r="E14" s="14">
        <f>E15</f>
        <v>31466.3</v>
      </c>
      <c r="F14" s="14">
        <f>F15</f>
        <v>32026.799999999999</v>
      </c>
      <c r="G14" s="14">
        <f>G15</f>
        <v>32494.7</v>
      </c>
    </row>
    <row r="15" spans="1:7" s="15" customFormat="1">
      <c r="A15" s="1" t="s">
        <v>10</v>
      </c>
      <c r="B15" s="17" t="s">
        <v>9</v>
      </c>
      <c r="C15" s="18" t="s">
        <v>11</v>
      </c>
      <c r="D15" s="19"/>
      <c r="E15" s="20">
        <f>SUM(E16++E18+E20+E22+++E26)</f>
        <v>31466.3</v>
      </c>
      <c r="F15" s="20">
        <f>SUM(F16++F18+F20+F22+++F26)</f>
        <v>32026.799999999999</v>
      </c>
      <c r="G15" s="20">
        <f>SUM(G16++G18+G20+G22+++G26)</f>
        <v>32494.7</v>
      </c>
    </row>
    <row r="16" spans="1:7" s="15" customFormat="1" ht="30">
      <c r="A16" s="1" t="s">
        <v>12</v>
      </c>
      <c r="B16" s="17" t="s">
        <v>9</v>
      </c>
      <c r="C16" s="18" t="s">
        <v>13</v>
      </c>
      <c r="D16" s="19"/>
      <c r="E16" s="20">
        <f>E17</f>
        <v>2171.1</v>
      </c>
      <c r="F16" s="20">
        <f>F17</f>
        <v>2192.8000000000002</v>
      </c>
      <c r="G16" s="20">
        <f>G17</f>
        <v>2258</v>
      </c>
    </row>
    <row r="17" spans="1:7" s="15" customFormat="1" ht="60">
      <c r="A17" s="1" t="s">
        <v>14</v>
      </c>
      <c r="B17" s="17" t="s">
        <v>9</v>
      </c>
      <c r="C17" s="18" t="s">
        <v>13</v>
      </c>
      <c r="D17" s="19">
        <v>100</v>
      </c>
      <c r="E17" s="31">
        <v>2171.1</v>
      </c>
      <c r="F17" s="31">
        <v>2192.8000000000002</v>
      </c>
      <c r="G17" s="31">
        <v>2258</v>
      </c>
    </row>
    <row r="18" spans="1:7" s="15" customFormat="1" ht="30">
      <c r="A18" s="1" t="s">
        <v>15</v>
      </c>
      <c r="B18" s="17" t="s">
        <v>9</v>
      </c>
      <c r="C18" s="18" t="s">
        <v>16</v>
      </c>
      <c r="D18" s="19"/>
      <c r="E18" s="20">
        <f>E19</f>
        <v>1987.8</v>
      </c>
      <c r="F18" s="20">
        <f>F19</f>
        <v>2007.7</v>
      </c>
      <c r="G18" s="20">
        <f>G19</f>
        <v>2067.3000000000002</v>
      </c>
    </row>
    <row r="19" spans="1:7" s="15" customFormat="1" ht="60">
      <c r="A19" s="1" t="s">
        <v>14</v>
      </c>
      <c r="B19" s="17" t="s">
        <v>9</v>
      </c>
      <c r="C19" s="18" t="s">
        <v>16</v>
      </c>
      <c r="D19" s="19">
        <v>100</v>
      </c>
      <c r="E19" s="31">
        <v>1987.8</v>
      </c>
      <c r="F19" s="31">
        <v>2007.7</v>
      </c>
      <c r="G19" s="31">
        <v>2067.3000000000002</v>
      </c>
    </row>
    <row r="20" spans="1:7" s="15" customFormat="1">
      <c r="A20" s="1" t="s">
        <v>17</v>
      </c>
      <c r="B20" s="17" t="s">
        <v>9</v>
      </c>
      <c r="C20" s="18" t="s">
        <v>18</v>
      </c>
      <c r="D20" s="19"/>
      <c r="E20" s="20">
        <f>E21</f>
        <v>1848.1</v>
      </c>
      <c r="F20" s="20">
        <f>F21</f>
        <v>1866.6</v>
      </c>
      <c r="G20" s="20">
        <f>G21</f>
        <v>1922</v>
      </c>
    </row>
    <row r="21" spans="1:7" s="15" customFormat="1" ht="60">
      <c r="A21" s="1" t="s">
        <v>14</v>
      </c>
      <c r="B21" s="17" t="s">
        <v>9</v>
      </c>
      <c r="C21" s="18" t="s">
        <v>18</v>
      </c>
      <c r="D21" s="19">
        <v>100</v>
      </c>
      <c r="E21" s="31">
        <v>1848.1</v>
      </c>
      <c r="F21" s="31">
        <v>1866.6</v>
      </c>
      <c r="G21" s="31">
        <v>1922</v>
      </c>
    </row>
    <row r="22" spans="1:7" s="15" customFormat="1">
      <c r="A22" s="22" t="s">
        <v>19</v>
      </c>
      <c r="B22" s="17" t="s">
        <v>9</v>
      </c>
      <c r="C22" s="18" t="s">
        <v>20</v>
      </c>
      <c r="D22" s="19"/>
      <c r="E22" s="20">
        <f>SUM(E23:E25)</f>
        <v>14960</v>
      </c>
      <c r="F22" s="20">
        <f>SUM(F23:F25)</f>
        <v>15460.4</v>
      </c>
      <c r="G22" s="20">
        <f>SUM(G23:G25)</f>
        <v>15748.1</v>
      </c>
    </row>
    <row r="23" spans="1:7" s="15" customFormat="1" ht="60">
      <c r="A23" s="1" t="s">
        <v>14</v>
      </c>
      <c r="B23" s="17" t="s">
        <v>9</v>
      </c>
      <c r="C23" s="18" t="s">
        <v>20</v>
      </c>
      <c r="D23" s="19">
        <v>100</v>
      </c>
      <c r="E23" s="31">
        <v>12678</v>
      </c>
      <c r="F23" s="31">
        <v>12803.8</v>
      </c>
      <c r="G23" s="31">
        <v>13181.5</v>
      </c>
    </row>
    <row r="24" spans="1:7" s="15" customFormat="1" ht="30">
      <c r="A24" s="1" t="s">
        <v>21</v>
      </c>
      <c r="B24" s="17" t="s">
        <v>9</v>
      </c>
      <c r="C24" s="18" t="s">
        <v>20</v>
      </c>
      <c r="D24" s="19">
        <v>200</v>
      </c>
      <c r="E24" s="31">
        <f>2652.6-374.6</f>
        <v>2278</v>
      </c>
      <c r="F24" s="31">
        <v>2652.6</v>
      </c>
      <c r="G24" s="31">
        <v>2562.6</v>
      </c>
    </row>
    <row r="25" spans="1:7" s="15" customFormat="1">
      <c r="A25" s="22" t="s">
        <v>22</v>
      </c>
      <c r="B25" s="17" t="s">
        <v>9</v>
      </c>
      <c r="C25" s="18" t="s">
        <v>20</v>
      </c>
      <c r="D25" s="19">
        <v>800</v>
      </c>
      <c r="E25" s="31">
        <v>4</v>
      </c>
      <c r="F25" s="31">
        <v>4</v>
      </c>
      <c r="G25" s="31">
        <v>4</v>
      </c>
    </row>
    <row r="26" spans="1:7" s="15" customFormat="1">
      <c r="A26" s="1" t="s">
        <v>23</v>
      </c>
      <c r="B26" s="17" t="s">
        <v>9</v>
      </c>
      <c r="C26" s="18" t="s">
        <v>24</v>
      </c>
      <c r="D26" s="19"/>
      <c r="E26" s="20">
        <f>E27</f>
        <v>10499.3</v>
      </c>
      <c r="F26" s="20">
        <f>F27</f>
        <v>10499.3</v>
      </c>
      <c r="G26" s="20">
        <f>G27</f>
        <v>10499.3</v>
      </c>
    </row>
    <row r="27" spans="1:7" ht="60">
      <c r="A27" s="1" t="s">
        <v>14</v>
      </c>
      <c r="B27" s="17" t="s">
        <v>9</v>
      </c>
      <c r="C27" s="18" t="s">
        <v>24</v>
      </c>
      <c r="D27" s="19">
        <v>100</v>
      </c>
      <c r="E27" s="31">
        <v>10499.3</v>
      </c>
      <c r="F27" s="31">
        <v>10499.3</v>
      </c>
      <c r="G27" s="31">
        <v>10499.3</v>
      </c>
    </row>
    <row r="28" spans="1:7" s="15" customFormat="1" ht="43.5">
      <c r="A28" s="10" t="s">
        <v>40</v>
      </c>
      <c r="B28" s="11" t="s">
        <v>41</v>
      </c>
      <c r="C28" s="16"/>
      <c r="D28" s="13"/>
      <c r="E28" s="14">
        <f>E29</f>
        <v>174301.9</v>
      </c>
      <c r="F28" s="14">
        <f>F29</f>
        <v>184929.7</v>
      </c>
      <c r="G28" s="14">
        <f>G29</f>
        <v>189748.49999999997</v>
      </c>
    </row>
    <row r="29" spans="1:7">
      <c r="A29" s="1" t="s">
        <v>10</v>
      </c>
      <c r="B29" s="17" t="s">
        <v>41</v>
      </c>
      <c r="C29" s="18" t="s">
        <v>11</v>
      </c>
      <c r="D29" s="19"/>
      <c r="E29" s="20">
        <f>E30+E34</f>
        <v>174301.9</v>
      </c>
      <c r="F29" s="20">
        <f>F30+F34</f>
        <v>184929.7</v>
      </c>
      <c r="G29" s="20">
        <f>G30+G34</f>
        <v>189748.49999999997</v>
      </c>
    </row>
    <row r="30" spans="1:7" ht="30">
      <c r="A30" s="23" t="s">
        <v>42</v>
      </c>
      <c r="B30" s="17" t="s">
        <v>41</v>
      </c>
      <c r="C30" s="18" t="s">
        <v>43</v>
      </c>
      <c r="D30" s="19"/>
      <c r="E30" s="20">
        <f>SUM(E31:E33)</f>
        <v>169501.3</v>
      </c>
      <c r="F30" s="20">
        <f>SUM(F31:F33)</f>
        <v>180129.1</v>
      </c>
      <c r="G30" s="20">
        <f>SUM(G31:G33)</f>
        <v>184812.99999999997</v>
      </c>
    </row>
    <row r="31" spans="1:7" ht="60">
      <c r="A31" s="1" t="s">
        <v>14</v>
      </c>
      <c r="B31" s="17" t="s">
        <v>41</v>
      </c>
      <c r="C31" s="18" t="s">
        <v>43</v>
      </c>
      <c r="D31" s="19">
        <v>100</v>
      </c>
      <c r="E31" s="31">
        <v>159030.20000000001</v>
      </c>
      <c r="F31" s="31">
        <v>160625.70000000001</v>
      </c>
      <c r="G31" s="31">
        <v>165348.79999999999</v>
      </c>
    </row>
    <row r="32" spans="1:7" ht="30">
      <c r="A32" s="1" t="s">
        <v>21</v>
      </c>
      <c r="B32" s="17" t="s">
        <v>41</v>
      </c>
      <c r="C32" s="18" t="s">
        <v>43</v>
      </c>
      <c r="D32" s="19">
        <v>200</v>
      </c>
      <c r="E32" s="31">
        <v>8446.2999999999993</v>
      </c>
      <c r="F32" s="31">
        <f>17478.7-0.1</f>
        <v>17478.600000000002</v>
      </c>
      <c r="G32" s="31">
        <v>17439.400000000001</v>
      </c>
    </row>
    <row r="33" spans="1:7">
      <c r="A33" s="22" t="s">
        <v>22</v>
      </c>
      <c r="B33" s="17" t="s">
        <v>41</v>
      </c>
      <c r="C33" s="18" t="s">
        <v>43</v>
      </c>
      <c r="D33" s="19">
        <v>800</v>
      </c>
      <c r="E33" s="31">
        <v>2024.8</v>
      </c>
      <c r="F33" s="31">
        <v>2024.8</v>
      </c>
      <c r="G33" s="31">
        <v>2024.8</v>
      </c>
    </row>
    <row r="34" spans="1:7">
      <c r="A34" s="22" t="s">
        <v>44</v>
      </c>
      <c r="B34" s="24" t="s">
        <v>41</v>
      </c>
      <c r="C34" s="24" t="s">
        <v>45</v>
      </c>
      <c r="D34" s="17"/>
      <c r="E34" s="20">
        <f>E35+E38+E41</f>
        <v>4800.5999999999995</v>
      </c>
      <c r="F34" s="20">
        <f>F35+F38+F41</f>
        <v>4800.5999999999995</v>
      </c>
      <c r="G34" s="20">
        <f>G35+G38+G41</f>
        <v>4935.5</v>
      </c>
    </row>
    <row r="35" spans="1:7" ht="75">
      <c r="A35" s="25" t="s">
        <v>52</v>
      </c>
      <c r="B35" s="17" t="s">
        <v>41</v>
      </c>
      <c r="C35" s="26" t="s">
        <v>53</v>
      </c>
      <c r="D35" s="27"/>
      <c r="E35" s="20">
        <f>SUM(E36:E37)</f>
        <v>1589.1999999999998</v>
      </c>
      <c r="F35" s="20">
        <f>SUM(F36:F37)</f>
        <v>1589.1999999999998</v>
      </c>
      <c r="G35" s="20">
        <f>SUM(G36:G37)</f>
        <v>1634.1999999999998</v>
      </c>
    </row>
    <row r="36" spans="1:7" ht="60">
      <c r="A36" s="1" t="s">
        <v>14</v>
      </c>
      <c r="B36" s="17" t="s">
        <v>41</v>
      </c>
      <c r="C36" s="26" t="s">
        <v>53</v>
      </c>
      <c r="D36" s="27">
        <v>100</v>
      </c>
      <c r="E36" s="31">
        <v>1464.1</v>
      </c>
      <c r="F36" s="31">
        <v>1464.1</v>
      </c>
      <c r="G36" s="31">
        <v>1509.1</v>
      </c>
    </row>
    <row r="37" spans="1:7" ht="30">
      <c r="A37" s="1" t="s">
        <v>21</v>
      </c>
      <c r="B37" s="17" t="s">
        <v>41</v>
      </c>
      <c r="C37" s="26" t="s">
        <v>53</v>
      </c>
      <c r="D37" s="27">
        <v>200</v>
      </c>
      <c r="E37" s="31">
        <v>125.1</v>
      </c>
      <c r="F37" s="31">
        <v>125.1</v>
      </c>
      <c r="G37" s="31">
        <v>125.1</v>
      </c>
    </row>
    <row r="38" spans="1:7" ht="150">
      <c r="A38" s="104" t="s">
        <v>46</v>
      </c>
      <c r="B38" s="17" t="s">
        <v>41</v>
      </c>
      <c r="C38" s="18" t="s">
        <v>47</v>
      </c>
      <c r="D38" s="18"/>
      <c r="E38" s="20">
        <f>E39+E40</f>
        <v>1589.1999999999998</v>
      </c>
      <c r="F38" s="20">
        <f>F39+F40</f>
        <v>1589.1999999999998</v>
      </c>
      <c r="G38" s="20">
        <f>G39+G40</f>
        <v>1634.1999999999998</v>
      </c>
    </row>
    <row r="39" spans="1:7" ht="60">
      <c r="A39" s="1" t="s">
        <v>14</v>
      </c>
      <c r="B39" s="17" t="s">
        <v>41</v>
      </c>
      <c r="C39" s="18" t="s">
        <v>47</v>
      </c>
      <c r="D39" s="18" t="s">
        <v>48</v>
      </c>
      <c r="E39" s="31">
        <v>1464.1</v>
      </c>
      <c r="F39" s="31">
        <v>1464.1</v>
      </c>
      <c r="G39" s="31">
        <v>1509.1</v>
      </c>
    </row>
    <row r="40" spans="1:7" ht="30">
      <c r="A40" s="1" t="s">
        <v>21</v>
      </c>
      <c r="B40" s="17" t="s">
        <v>41</v>
      </c>
      <c r="C40" s="18" t="s">
        <v>47</v>
      </c>
      <c r="D40" s="18" t="s">
        <v>49</v>
      </c>
      <c r="E40" s="31">
        <v>125.1</v>
      </c>
      <c r="F40" s="31">
        <v>125.1</v>
      </c>
      <c r="G40" s="31">
        <v>125.1</v>
      </c>
    </row>
    <row r="41" spans="1:7" ht="120">
      <c r="A41" s="25" t="s">
        <v>50</v>
      </c>
      <c r="B41" s="17" t="s">
        <v>41</v>
      </c>
      <c r="C41" s="26" t="s">
        <v>51</v>
      </c>
      <c r="D41" s="27"/>
      <c r="E41" s="20">
        <f>E42+E43</f>
        <v>1622.1999999999998</v>
      </c>
      <c r="F41" s="20">
        <f>F42+F43</f>
        <v>1622.1999999999998</v>
      </c>
      <c r="G41" s="20">
        <f>G42+G43</f>
        <v>1667.1</v>
      </c>
    </row>
    <row r="42" spans="1:7" ht="60">
      <c r="A42" s="1" t="s">
        <v>14</v>
      </c>
      <c r="B42" s="17" t="s">
        <v>41</v>
      </c>
      <c r="C42" s="26" t="s">
        <v>51</v>
      </c>
      <c r="D42" s="27">
        <v>100</v>
      </c>
      <c r="E42" s="31">
        <v>1464.1</v>
      </c>
      <c r="F42" s="31">
        <v>1464.1</v>
      </c>
      <c r="G42" s="31">
        <v>1509</v>
      </c>
    </row>
    <row r="43" spans="1:7" ht="30">
      <c r="A43" s="1" t="s">
        <v>21</v>
      </c>
      <c r="B43" s="17" t="s">
        <v>41</v>
      </c>
      <c r="C43" s="26" t="s">
        <v>51</v>
      </c>
      <c r="D43" s="27">
        <v>200</v>
      </c>
      <c r="E43" s="31">
        <v>158.1</v>
      </c>
      <c r="F43" s="31">
        <v>158.1</v>
      </c>
      <c r="G43" s="31">
        <v>158.1</v>
      </c>
    </row>
    <row r="44" spans="1:7" s="15" customFormat="1" ht="43.5">
      <c r="A44" s="10" t="s">
        <v>247</v>
      </c>
      <c r="B44" s="11" t="s">
        <v>248</v>
      </c>
      <c r="C44" s="16"/>
      <c r="D44" s="13"/>
      <c r="E44" s="14">
        <f t="shared" ref="E44:G45" si="1">SUM(E45)</f>
        <v>43981</v>
      </c>
      <c r="F44" s="14">
        <f t="shared" si="1"/>
        <v>45140.100000000006</v>
      </c>
      <c r="G44" s="14">
        <f t="shared" si="1"/>
        <v>46362.200000000004</v>
      </c>
    </row>
    <row r="45" spans="1:7">
      <c r="A45" s="1" t="s">
        <v>10</v>
      </c>
      <c r="B45" s="17" t="s">
        <v>248</v>
      </c>
      <c r="C45" s="18" t="s">
        <v>11</v>
      </c>
      <c r="D45" s="19"/>
      <c r="E45" s="20">
        <f t="shared" si="1"/>
        <v>43981</v>
      </c>
      <c r="F45" s="20">
        <f t="shared" si="1"/>
        <v>45140.100000000006</v>
      </c>
      <c r="G45" s="20">
        <f t="shared" si="1"/>
        <v>46362.200000000004</v>
      </c>
    </row>
    <row r="46" spans="1:7" ht="30">
      <c r="A46" s="23" t="s">
        <v>42</v>
      </c>
      <c r="B46" s="17" t="s">
        <v>248</v>
      </c>
      <c r="C46" s="18" t="s">
        <v>43</v>
      </c>
      <c r="D46" s="19"/>
      <c r="E46" s="20">
        <f>SUM(E47:E49)</f>
        <v>43981</v>
      </c>
      <c r="F46" s="20">
        <f>SUM(F47:F49)</f>
        <v>45140.100000000006</v>
      </c>
      <c r="G46" s="20">
        <f>SUM(G47:G49)</f>
        <v>46362.200000000004</v>
      </c>
    </row>
    <row r="47" spans="1:7" ht="60">
      <c r="A47" s="1" t="s">
        <v>14</v>
      </c>
      <c r="B47" s="17" t="s">
        <v>248</v>
      </c>
      <c r="C47" s="18" t="s">
        <v>43</v>
      </c>
      <c r="D47" s="19">
        <v>100</v>
      </c>
      <c r="E47" s="31">
        <f>27888+12848.4</f>
        <v>40736.400000000001</v>
      </c>
      <c r="F47" s="31">
        <f>28166.9+12976.9</f>
        <v>41143.800000000003</v>
      </c>
      <c r="G47" s="31">
        <f>29003.5+13362.4</f>
        <v>42365.9</v>
      </c>
    </row>
    <row r="48" spans="1:7" s="15" customFormat="1" ht="30">
      <c r="A48" s="1" t="s">
        <v>21</v>
      </c>
      <c r="B48" s="17" t="s">
        <v>248</v>
      </c>
      <c r="C48" s="18" t="s">
        <v>43</v>
      </c>
      <c r="D48" s="19">
        <v>200</v>
      </c>
      <c r="E48" s="31">
        <f>927.4+940.4-31+31+1286.8</f>
        <v>3154.6</v>
      </c>
      <c r="F48" s="31">
        <f>1810.7+1805.3-31+31+421.9-131.6</f>
        <v>3906.3</v>
      </c>
      <c r="G48" s="31">
        <f>1806.7+1801.4-31+31+425.8-127.6</f>
        <v>3906.3000000000006</v>
      </c>
    </row>
    <row r="49" spans="1:7">
      <c r="A49" s="22" t="s">
        <v>22</v>
      </c>
      <c r="B49" s="17" t="s">
        <v>248</v>
      </c>
      <c r="C49" s="18" t="s">
        <v>43</v>
      </c>
      <c r="D49" s="19">
        <v>800</v>
      </c>
      <c r="E49" s="31">
        <f>49+10+31</f>
        <v>90</v>
      </c>
      <c r="F49" s="31">
        <f>49+10+31</f>
        <v>90</v>
      </c>
      <c r="G49" s="31">
        <f>49+10+31</f>
        <v>90</v>
      </c>
    </row>
    <row r="50" spans="1:7" s="15" customFormat="1">
      <c r="A50" s="10" t="s">
        <v>477</v>
      </c>
      <c r="B50" s="28" t="s">
        <v>479</v>
      </c>
      <c r="C50" s="16"/>
      <c r="D50" s="13"/>
      <c r="E50" s="14">
        <f>E51</f>
        <v>2258.1999999999998</v>
      </c>
    </row>
    <row r="51" spans="1:7">
      <c r="A51" s="1" t="s">
        <v>10</v>
      </c>
      <c r="B51" s="29" t="s">
        <v>479</v>
      </c>
      <c r="C51" s="18" t="s">
        <v>11</v>
      </c>
      <c r="D51" s="19"/>
      <c r="E51" s="20">
        <f>E52</f>
        <v>2258.1999999999998</v>
      </c>
    </row>
    <row r="52" spans="1:7">
      <c r="A52" s="1" t="s">
        <v>478</v>
      </c>
      <c r="B52" s="29" t="s">
        <v>479</v>
      </c>
      <c r="C52" s="18" t="s">
        <v>480</v>
      </c>
      <c r="D52" s="19"/>
      <c r="E52" s="20">
        <f>E53</f>
        <v>2258.1999999999998</v>
      </c>
    </row>
    <row r="53" spans="1:7" ht="30">
      <c r="A53" s="1" t="s">
        <v>21</v>
      </c>
      <c r="B53" s="29" t="s">
        <v>479</v>
      </c>
      <c r="C53" s="18" t="s">
        <v>480</v>
      </c>
      <c r="D53" s="19">
        <v>200</v>
      </c>
      <c r="E53" s="20">
        <v>2258.1999999999998</v>
      </c>
    </row>
    <row r="54" spans="1:7">
      <c r="A54" s="10" t="s">
        <v>249</v>
      </c>
      <c r="B54" s="11" t="s">
        <v>250</v>
      </c>
      <c r="C54" s="16"/>
      <c r="D54" s="13"/>
      <c r="E54" s="14">
        <f>E55</f>
        <v>30000</v>
      </c>
      <c r="F54" s="14">
        <f t="shared" ref="F54:G56" si="2">F55</f>
        <v>30000</v>
      </c>
      <c r="G54" s="14">
        <f t="shared" si="2"/>
        <v>30000</v>
      </c>
    </row>
    <row r="55" spans="1:7">
      <c r="A55" s="1" t="s">
        <v>10</v>
      </c>
      <c r="B55" s="17" t="s">
        <v>250</v>
      </c>
      <c r="C55" s="18" t="s">
        <v>11</v>
      </c>
      <c r="D55" s="19"/>
      <c r="E55" s="20">
        <f>E56</f>
        <v>30000</v>
      </c>
      <c r="F55" s="20">
        <f t="shared" si="2"/>
        <v>30000</v>
      </c>
      <c r="G55" s="20">
        <f t="shared" si="2"/>
        <v>30000</v>
      </c>
    </row>
    <row r="56" spans="1:7">
      <c r="A56" s="1" t="s">
        <v>251</v>
      </c>
      <c r="B56" s="17" t="s">
        <v>250</v>
      </c>
      <c r="C56" s="18" t="s">
        <v>252</v>
      </c>
      <c r="D56" s="19"/>
      <c r="E56" s="20">
        <f>E57</f>
        <v>30000</v>
      </c>
      <c r="F56" s="20">
        <f t="shared" si="2"/>
        <v>30000</v>
      </c>
      <c r="G56" s="20">
        <f t="shared" si="2"/>
        <v>30000</v>
      </c>
    </row>
    <row r="57" spans="1:7">
      <c r="A57" s="22" t="s">
        <v>22</v>
      </c>
      <c r="B57" s="17" t="s">
        <v>250</v>
      </c>
      <c r="C57" s="18" t="s">
        <v>253</v>
      </c>
      <c r="D57" s="19">
        <v>800</v>
      </c>
      <c r="E57" s="31">
        <f>20000+10000</f>
        <v>30000</v>
      </c>
      <c r="F57" s="31">
        <v>30000</v>
      </c>
      <c r="G57" s="31">
        <v>30000</v>
      </c>
    </row>
    <row r="58" spans="1:7">
      <c r="A58" s="10" t="s">
        <v>25</v>
      </c>
      <c r="B58" s="11" t="s">
        <v>26</v>
      </c>
      <c r="C58" s="16"/>
      <c r="D58" s="13"/>
      <c r="E58" s="14">
        <f>E59+E76+E83+E88</f>
        <v>295668.7</v>
      </c>
      <c r="F58" s="14">
        <f t="shared" ref="F58:G58" si="3">F59+F76+F83+F88</f>
        <v>191819.09999999998</v>
      </c>
      <c r="G58" s="14">
        <f t="shared" si="3"/>
        <v>177193.49999999997</v>
      </c>
    </row>
    <row r="59" spans="1:7">
      <c r="A59" s="1" t="s">
        <v>10</v>
      </c>
      <c r="B59" s="17" t="s">
        <v>26</v>
      </c>
      <c r="C59" s="18" t="s">
        <v>11</v>
      </c>
      <c r="D59" s="19"/>
      <c r="E59" s="20">
        <f>E60+E64+E68+E70+E74</f>
        <v>237399.09999999998</v>
      </c>
      <c r="F59" s="20">
        <f t="shared" ref="F59:G59" si="4">F60+F64+F68+F70+F74</f>
        <v>169984.9</v>
      </c>
      <c r="G59" s="20">
        <f t="shared" si="4"/>
        <v>154733.69999999998</v>
      </c>
    </row>
    <row r="60" spans="1:7" ht="30">
      <c r="A60" s="30" t="s">
        <v>42</v>
      </c>
      <c r="B60" s="17" t="s">
        <v>26</v>
      </c>
      <c r="C60" s="18" t="s">
        <v>43</v>
      </c>
      <c r="D60" s="19"/>
      <c r="E60" s="20">
        <f>SUM(E61:E63)</f>
        <v>30747.399999999998</v>
      </c>
      <c r="F60" s="20">
        <f>SUM(F61:F63)</f>
        <v>31577.699999999997</v>
      </c>
      <c r="G60" s="20">
        <f>SUM(G61:G63)</f>
        <v>32440.899999999998</v>
      </c>
    </row>
    <row r="61" spans="1:7" ht="60">
      <c r="A61" s="1" t="s">
        <v>14</v>
      </c>
      <c r="B61" s="17" t="s">
        <v>26</v>
      </c>
      <c r="C61" s="18" t="s">
        <v>43</v>
      </c>
      <c r="D61" s="19">
        <v>100</v>
      </c>
      <c r="E61" s="31">
        <v>28922.6</v>
      </c>
      <c r="F61" s="31">
        <v>29211.8</v>
      </c>
      <c r="G61" s="31">
        <v>30079.599999999999</v>
      </c>
    </row>
    <row r="62" spans="1:7" ht="30">
      <c r="A62" s="1" t="s">
        <v>21</v>
      </c>
      <c r="B62" s="17" t="s">
        <v>26</v>
      </c>
      <c r="C62" s="18" t="s">
        <v>43</v>
      </c>
      <c r="D62" s="19">
        <v>200</v>
      </c>
      <c r="E62" s="31">
        <v>1594.6999999999998</v>
      </c>
      <c r="F62" s="31">
        <v>2135.8000000000002</v>
      </c>
      <c r="G62" s="31">
        <v>2131.1999999999998</v>
      </c>
    </row>
    <row r="63" spans="1:7">
      <c r="A63" s="22" t="s">
        <v>22</v>
      </c>
      <c r="B63" s="17" t="s">
        <v>26</v>
      </c>
      <c r="C63" s="18" t="s">
        <v>43</v>
      </c>
      <c r="D63" s="19">
        <v>800</v>
      </c>
      <c r="E63" s="31">
        <v>230.1</v>
      </c>
      <c r="F63" s="31">
        <v>230.1</v>
      </c>
      <c r="G63" s="31">
        <v>230.1</v>
      </c>
    </row>
    <row r="64" spans="1:7" ht="30">
      <c r="A64" s="22" t="s">
        <v>54</v>
      </c>
      <c r="B64" s="17" t="s">
        <v>26</v>
      </c>
      <c r="C64" s="18" t="s">
        <v>55</v>
      </c>
      <c r="D64" s="19"/>
      <c r="E64" s="20">
        <f>SUM(E65:E67)</f>
        <v>85167.7</v>
      </c>
      <c r="F64" s="20">
        <f>SUM(F65:F67)</f>
        <v>93680.7</v>
      </c>
      <c r="G64" s="20">
        <f>SUM(G65:G67)</f>
        <v>95968.7</v>
      </c>
    </row>
    <row r="65" spans="1:7" ht="60">
      <c r="A65" s="1" t="s">
        <v>14</v>
      </c>
      <c r="B65" s="17" t="s">
        <v>26</v>
      </c>
      <c r="C65" s="18" t="s">
        <v>55</v>
      </c>
      <c r="D65" s="19">
        <v>100</v>
      </c>
      <c r="E65" s="31">
        <v>59928.9</v>
      </c>
      <c r="F65" s="31">
        <v>60528.1</v>
      </c>
      <c r="G65" s="31">
        <v>62325.7</v>
      </c>
    </row>
    <row r="66" spans="1:7" ht="30">
      <c r="A66" s="1" t="s">
        <v>21</v>
      </c>
      <c r="B66" s="17" t="s">
        <v>26</v>
      </c>
      <c r="C66" s="18" t="s">
        <v>55</v>
      </c>
      <c r="D66" s="19">
        <v>200</v>
      </c>
      <c r="E66" s="31">
        <v>22540</v>
      </c>
      <c r="F66" s="31">
        <v>30453.800000000003</v>
      </c>
      <c r="G66" s="31">
        <v>30944.2</v>
      </c>
    </row>
    <row r="67" spans="1:7">
      <c r="A67" s="22" t="s">
        <v>22</v>
      </c>
      <c r="B67" s="17" t="s">
        <v>26</v>
      </c>
      <c r="C67" s="18" t="s">
        <v>55</v>
      </c>
      <c r="D67" s="19">
        <v>800</v>
      </c>
      <c r="E67" s="31">
        <v>2698.8</v>
      </c>
      <c r="F67" s="31">
        <v>2698.8</v>
      </c>
      <c r="G67" s="31">
        <v>2698.8</v>
      </c>
    </row>
    <row r="68" spans="1:7">
      <c r="A68" s="1" t="s">
        <v>56</v>
      </c>
      <c r="B68" s="17" t="s">
        <v>26</v>
      </c>
      <c r="C68" s="18" t="s">
        <v>57</v>
      </c>
      <c r="D68" s="19"/>
      <c r="E68" s="20">
        <f>E69</f>
        <v>15072.4</v>
      </c>
      <c r="F68" s="20">
        <f t="shared" ref="F68:G68" si="5">F69</f>
        <v>14802.4</v>
      </c>
      <c r="G68" s="20">
        <f t="shared" si="5"/>
        <v>25784.699999999997</v>
      </c>
    </row>
    <row r="69" spans="1:7">
      <c r="A69" s="22" t="s">
        <v>22</v>
      </c>
      <c r="B69" s="17" t="s">
        <v>26</v>
      </c>
      <c r="C69" s="18" t="s">
        <v>57</v>
      </c>
      <c r="D69" s="19">
        <v>800</v>
      </c>
      <c r="E69" s="31">
        <f>17319.4+85.6-2707.2+374.6</f>
        <v>15072.4</v>
      </c>
      <c r="F69" s="31">
        <f>14865.8+85.6-280.6+131.6</f>
        <v>14802.4</v>
      </c>
      <c r="G69" s="31">
        <f>25773.1+85.6-201.6+127.6</f>
        <v>25784.699999999997</v>
      </c>
    </row>
    <row r="70" spans="1:7">
      <c r="A70" s="22" t="s">
        <v>58</v>
      </c>
      <c r="B70" s="17" t="s">
        <v>26</v>
      </c>
      <c r="C70" s="18" t="s">
        <v>59</v>
      </c>
      <c r="D70" s="19"/>
      <c r="E70" s="20">
        <f>+E72+E73+E71</f>
        <v>105994.8</v>
      </c>
      <c r="F70" s="20">
        <f>+F72+F73+F71</f>
        <v>29384.2</v>
      </c>
      <c r="G70" s="20">
        <f>+G72+G73+G71</f>
        <v>0</v>
      </c>
    </row>
    <row r="71" spans="1:7" ht="30">
      <c r="A71" s="1" t="s">
        <v>21</v>
      </c>
      <c r="B71" s="17" t="s">
        <v>26</v>
      </c>
      <c r="C71" s="18" t="s">
        <v>59</v>
      </c>
      <c r="D71" s="19">
        <v>200</v>
      </c>
      <c r="E71" s="31">
        <v>17931.3</v>
      </c>
      <c r="F71" s="21">
        <v>0</v>
      </c>
      <c r="G71" s="21">
        <v>0</v>
      </c>
    </row>
    <row r="72" spans="1:7" ht="30">
      <c r="A72" s="32" t="s">
        <v>87</v>
      </c>
      <c r="B72" s="17" t="s">
        <v>26</v>
      </c>
      <c r="C72" s="18" t="s">
        <v>59</v>
      </c>
      <c r="D72" s="19">
        <v>400</v>
      </c>
      <c r="E72" s="31">
        <v>68439.8</v>
      </c>
      <c r="F72" s="31">
        <v>29384.2</v>
      </c>
      <c r="G72" s="21">
        <v>0</v>
      </c>
    </row>
    <row r="73" spans="1:7">
      <c r="A73" s="22" t="s">
        <v>22</v>
      </c>
      <c r="B73" s="17" t="s">
        <v>26</v>
      </c>
      <c r="C73" s="18" t="s">
        <v>59</v>
      </c>
      <c r="D73" s="19">
        <v>800</v>
      </c>
      <c r="E73" s="31">
        <v>19623.7</v>
      </c>
      <c r="F73" s="21">
        <v>0</v>
      </c>
      <c r="G73" s="21">
        <v>0</v>
      </c>
    </row>
    <row r="74" spans="1:7" ht="30">
      <c r="A74" s="1" t="s">
        <v>27</v>
      </c>
      <c r="B74" s="17" t="s">
        <v>26</v>
      </c>
      <c r="C74" s="18" t="s">
        <v>28</v>
      </c>
      <c r="D74" s="19"/>
      <c r="E74" s="20">
        <f>E75</f>
        <v>416.80000000000007</v>
      </c>
      <c r="F74" s="20">
        <f>F75</f>
        <v>539.9</v>
      </c>
      <c r="G74" s="20">
        <f>G75</f>
        <v>539.4</v>
      </c>
    </row>
    <row r="75" spans="1:7">
      <c r="A75" s="1" t="s">
        <v>29</v>
      </c>
      <c r="B75" s="17" t="s">
        <v>26</v>
      </c>
      <c r="C75" s="18" t="s">
        <v>28</v>
      </c>
      <c r="D75" s="19">
        <v>300</v>
      </c>
      <c r="E75" s="31">
        <f>126.9+129.3+160.6</f>
        <v>416.80000000000007</v>
      </c>
      <c r="F75" s="31">
        <f>247.7+252.4+39.8</f>
        <v>539.9</v>
      </c>
      <c r="G75" s="31">
        <f>247.1+251.9+40.4</f>
        <v>539.4</v>
      </c>
    </row>
    <row r="76" spans="1:7" ht="30">
      <c r="A76" s="33" t="s">
        <v>266</v>
      </c>
      <c r="B76" s="34" t="s">
        <v>26</v>
      </c>
      <c r="C76" s="34" t="s">
        <v>267</v>
      </c>
      <c r="D76" s="35"/>
      <c r="E76" s="20">
        <f>SUM(E77)</f>
        <v>20648.7</v>
      </c>
      <c r="F76" s="20">
        <f t="shared" ref="F76:G78" si="6">SUM(F77)</f>
        <v>21251.8</v>
      </c>
      <c r="G76" s="20">
        <f t="shared" si="6"/>
        <v>21877.399999999998</v>
      </c>
    </row>
    <row r="77" spans="1:7" ht="45">
      <c r="A77" s="33" t="s">
        <v>440</v>
      </c>
      <c r="B77" s="34" t="s">
        <v>26</v>
      </c>
      <c r="C77" s="34" t="s">
        <v>441</v>
      </c>
      <c r="D77" s="35"/>
      <c r="E77" s="20">
        <f>SUM(E78)</f>
        <v>20648.7</v>
      </c>
      <c r="F77" s="20">
        <f t="shared" si="6"/>
        <v>21251.8</v>
      </c>
      <c r="G77" s="20">
        <f t="shared" si="6"/>
        <v>21877.399999999998</v>
      </c>
    </row>
    <row r="78" spans="1:7" ht="45">
      <c r="A78" s="33" t="s">
        <v>442</v>
      </c>
      <c r="B78" s="34" t="s">
        <v>26</v>
      </c>
      <c r="C78" s="34" t="s">
        <v>443</v>
      </c>
      <c r="D78" s="35"/>
      <c r="E78" s="20">
        <f>SUM(E79)</f>
        <v>20648.7</v>
      </c>
      <c r="F78" s="20">
        <f t="shared" si="6"/>
        <v>21251.8</v>
      </c>
      <c r="G78" s="20">
        <f t="shared" si="6"/>
        <v>21877.399999999998</v>
      </c>
    </row>
    <row r="79" spans="1:7" ht="30">
      <c r="A79" s="36" t="s">
        <v>64</v>
      </c>
      <c r="B79" s="34" t="s">
        <v>26</v>
      </c>
      <c r="C79" s="34" t="s">
        <v>430</v>
      </c>
      <c r="D79" s="35"/>
      <c r="E79" s="20">
        <f>SUM(E80:E82)</f>
        <v>20648.7</v>
      </c>
      <c r="F79" s="20">
        <f>SUM(F80:F82)</f>
        <v>21251.8</v>
      </c>
      <c r="G79" s="20">
        <f>SUM(G80:G82)</f>
        <v>21877.399999999998</v>
      </c>
    </row>
    <row r="80" spans="1:7" ht="60">
      <c r="A80" s="36" t="s">
        <v>431</v>
      </c>
      <c r="B80" s="34" t="s">
        <v>26</v>
      </c>
      <c r="C80" s="34" t="s">
        <v>430</v>
      </c>
      <c r="D80" s="35">
        <v>100</v>
      </c>
      <c r="E80" s="31">
        <v>20061.3</v>
      </c>
      <c r="F80" s="31">
        <v>20262</v>
      </c>
      <c r="G80" s="31">
        <v>20863.8</v>
      </c>
    </row>
    <row r="81" spans="1:7" ht="30">
      <c r="A81" s="36" t="s">
        <v>472</v>
      </c>
      <c r="B81" s="34" t="s">
        <v>26</v>
      </c>
      <c r="C81" s="34" t="s">
        <v>430</v>
      </c>
      <c r="D81" s="35">
        <v>200</v>
      </c>
      <c r="E81" s="31">
        <v>491.4</v>
      </c>
      <c r="F81" s="31">
        <v>893.8</v>
      </c>
      <c r="G81" s="31">
        <v>917.6</v>
      </c>
    </row>
    <row r="82" spans="1:7">
      <c r="A82" s="22" t="s">
        <v>22</v>
      </c>
      <c r="B82" s="34" t="s">
        <v>26</v>
      </c>
      <c r="C82" s="34" t="s">
        <v>430</v>
      </c>
      <c r="D82" s="35">
        <v>800</v>
      </c>
      <c r="E82" s="31">
        <v>96</v>
      </c>
      <c r="F82" s="31">
        <v>96</v>
      </c>
      <c r="G82" s="31">
        <v>96</v>
      </c>
    </row>
    <row r="83" spans="1:7" ht="60">
      <c r="A83" s="33" t="s">
        <v>272</v>
      </c>
      <c r="B83" s="37" t="s">
        <v>26</v>
      </c>
      <c r="C83" s="37" t="s">
        <v>108</v>
      </c>
      <c r="D83" s="35"/>
      <c r="E83" s="20">
        <f>SUM(E84)</f>
        <v>321.60000000000002</v>
      </c>
      <c r="F83" s="20">
        <f t="shared" ref="F83:G86" si="7">SUM(F84)</f>
        <v>582.4</v>
      </c>
      <c r="G83" s="20">
        <f t="shared" si="7"/>
        <v>582.4</v>
      </c>
    </row>
    <row r="84" spans="1:7" ht="30">
      <c r="A84" s="22" t="s">
        <v>432</v>
      </c>
      <c r="B84" s="37" t="s">
        <v>26</v>
      </c>
      <c r="C84" s="37" t="s">
        <v>433</v>
      </c>
      <c r="D84" s="35"/>
      <c r="E84" s="20">
        <f>SUM(E85)</f>
        <v>321.60000000000002</v>
      </c>
      <c r="F84" s="20">
        <f t="shared" si="7"/>
        <v>582.4</v>
      </c>
      <c r="G84" s="20">
        <f t="shared" si="7"/>
        <v>582.4</v>
      </c>
    </row>
    <row r="85" spans="1:7" ht="45">
      <c r="A85" s="22" t="s">
        <v>434</v>
      </c>
      <c r="B85" s="37" t="s">
        <v>26</v>
      </c>
      <c r="C85" s="37" t="s">
        <v>435</v>
      </c>
      <c r="D85" s="35"/>
      <c r="E85" s="20">
        <f>SUM(E86)</f>
        <v>321.60000000000002</v>
      </c>
      <c r="F85" s="20">
        <f t="shared" si="7"/>
        <v>582.4</v>
      </c>
      <c r="G85" s="20">
        <f t="shared" si="7"/>
        <v>582.4</v>
      </c>
    </row>
    <row r="86" spans="1:7" ht="30">
      <c r="A86" s="22" t="s">
        <v>436</v>
      </c>
      <c r="B86" s="37" t="s">
        <v>26</v>
      </c>
      <c r="C86" s="37" t="s">
        <v>437</v>
      </c>
      <c r="D86" s="35"/>
      <c r="E86" s="20">
        <f>SUM(E87)</f>
        <v>321.60000000000002</v>
      </c>
      <c r="F86" s="20">
        <f t="shared" si="7"/>
        <v>582.4</v>
      </c>
      <c r="G86" s="20">
        <f t="shared" si="7"/>
        <v>582.4</v>
      </c>
    </row>
    <row r="87" spans="1:7" ht="30">
      <c r="A87" s="38" t="s">
        <v>21</v>
      </c>
      <c r="B87" s="37" t="s">
        <v>26</v>
      </c>
      <c r="C87" s="37" t="s">
        <v>437</v>
      </c>
      <c r="D87" s="35">
        <v>200</v>
      </c>
      <c r="E87" s="31">
        <v>321.60000000000002</v>
      </c>
      <c r="F87" s="31">
        <v>582.4</v>
      </c>
      <c r="G87" s="31">
        <v>582.4</v>
      </c>
    </row>
    <row r="88" spans="1:7" ht="30">
      <c r="A88" s="33" t="s">
        <v>60</v>
      </c>
      <c r="B88" s="34" t="s">
        <v>26</v>
      </c>
      <c r="C88" s="34" t="s">
        <v>61</v>
      </c>
      <c r="D88" s="35"/>
      <c r="E88" s="20">
        <f>SUM(E90)</f>
        <v>37299.300000000003</v>
      </c>
    </row>
    <row r="89" spans="1:7" ht="30">
      <c r="A89" s="33" t="s">
        <v>62</v>
      </c>
      <c r="B89" s="34" t="s">
        <v>26</v>
      </c>
      <c r="C89" s="34" t="s">
        <v>63</v>
      </c>
      <c r="D89" s="35"/>
      <c r="E89" s="20">
        <f>E90</f>
        <v>37299.300000000003</v>
      </c>
    </row>
    <row r="90" spans="1:7" ht="30">
      <c r="A90" s="36" t="s">
        <v>64</v>
      </c>
      <c r="B90" s="34" t="s">
        <v>26</v>
      </c>
      <c r="C90" s="34" t="s">
        <v>65</v>
      </c>
      <c r="D90" s="35"/>
      <c r="E90" s="20">
        <f>SUM(E91)</f>
        <v>37299.300000000003</v>
      </c>
    </row>
    <row r="91" spans="1:7" ht="30">
      <c r="A91" s="36" t="s">
        <v>66</v>
      </c>
      <c r="B91" s="34" t="s">
        <v>26</v>
      </c>
      <c r="C91" s="34" t="s">
        <v>65</v>
      </c>
      <c r="D91" s="35">
        <v>600</v>
      </c>
      <c r="E91" s="31">
        <v>37299.300000000003</v>
      </c>
    </row>
    <row r="92" spans="1:7">
      <c r="A92" s="10" t="s">
        <v>67</v>
      </c>
      <c r="B92" s="11" t="s">
        <v>68</v>
      </c>
      <c r="C92" s="16"/>
      <c r="D92" s="13"/>
      <c r="E92" s="14">
        <f t="shared" ref="E92:G93" si="8">E93</f>
        <v>640.5</v>
      </c>
      <c r="F92" s="14">
        <f t="shared" si="8"/>
        <v>1249.7</v>
      </c>
      <c r="G92" s="14">
        <f t="shared" si="8"/>
        <v>1247</v>
      </c>
    </row>
    <row r="93" spans="1:7">
      <c r="A93" s="10" t="s">
        <v>69</v>
      </c>
      <c r="B93" s="11" t="s">
        <v>70</v>
      </c>
      <c r="C93" s="16"/>
      <c r="D93" s="13"/>
      <c r="E93" s="14">
        <f>E94</f>
        <v>640.5</v>
      </c>
      <c r="F93" s="14">
        <f t="shared" si="8"/>
        <v>1249.7</v>
      </c>
      <c r="G93" s="14">
        <f t="shared" si="8"/>
        <v>1247</v>
      </c>
    </row>
    <row r="94" spans="1:7" s="15" customFormat="1">
      <c r="A94" s="1" t="s">
        <v>10</v>
      </c>
      <c r="B94" s="17" t="s">
        <v>70</v>
      </c>
      <c r="C94" s="18" t="s">
        <v>11</v>
      </c>
      <c r="D94" s="19"/>
      <c r="E94" s="20">
        <f>SUM(E95+E97)</f>
        <v>640.5</v>
      </c>
      <c r="F94" s="20">
        <f>SUM(F95+F97)</f>
        <v>1249.7</v>
      </c>
      <c r="G94" s="20">
        <f>SUM(G95+G97)</f>
        <v>1247</v>
      </c>
    </row>
    <row r="95" spans="1:7">
      <c r="A95" s="1" t="s">
        <v>71</v>
      </c>
      <c r="B95" s="17" t="s">
        <v>70</v>
      </c>
      <c r="C95" s="18" t="s">
        <v>72</v>
      </c>
      <c r="D95" s="19"/>
      <c r="E95" s="20">
        <f>E96</f>
        <v>180.5</v>
      </c>
      <c r="F95" s="20">
        <f>F96</f>
        <v>614.5</v>
      </c>
      <c r="G95" s="20">
        <f>G96</f>
        <v>0</v>
      </c>
    </row>
    <row r="96" spans="1:7" ht="30">
      <c r="A96" s="1" t="s">
        <v>21</v>
      </c>
      <c r="B96" s="17" t="s">
        <v>70</v>
      </c>
      <c r="C96" s="18" t="s">
        <v>72</v>
      </c>
      <c r="D96" s="19">
        <v>200</v>
      </c>
      <c r="E96" s="31">
        <v>180.5</v>
      </c>
      <c r="F96" s="31">
        <v>614.5</v>
      </c>
      <c r="G96" s="31">
        <v>0</v>
      </c>
    </row>
    <row r="97" spans="1:7">
      <c r="A97" s="1" t="s">
        <v>73</v>
      </c>
      <c r="B97" s="17" t="s">
        <v>70</v>
      </c>
      <c r="C97" s="18" t="s">
        <v>74</v>
      </c>
      <c r="D97" s="19"/>
      <c r="E97" s="20">
        <f>E98+E99</f>
        <v>460</v>
      </c>
      <c r="F97" s="20">
        <f t="shared" ref="F97:G97" si="9">F98+F99</f>
        <v>635.20000000000005</v>
      </c>
      <c r="G97" s="20">
        <f t="shared" si="9"/>
        <v>1247</v>
      </c>
    </row>
    <row r="98" spans="1:7" ht="30">
      <c r="A98" s="1" t="s">
        <v>21</v>
      </c>
      <c r="B98" s="17" t="s">
        <v>70</v>
      </c>
      <c r="C98" s="18" t="s">
        <v>74</v>
      </c>
      <c r="D98" s="19">
        <v>200</v>
      </c>
      <c r="E98" s="31">
        <v>450</v>
      </c>
      <c r="F98" s="31">
        <v>625.20000000000005</v>
      </c>
      <c r="G98" s="31">
        <v>1237</v>
      </c>
    </row>
    <row r="99" spans="1:7">
      <c r="A99" s="1" t="s">
        <v>29</v>
      </c>
      <c r="B99" s="17" t="s">
        <v>70</v>
      </c>
      <c r="C99" s="18" t="s">
        <v>74</v>
      </c>
      <c r="D99" s="19">
        <v>300</v>
      </c>
      <c r="E99" s="31">
        <v>10</v>
      </c>
      <c r="F99" s="31">
        <v>10</v>
      </c>
      <c r="G99" s="31">
        <v>10</v>
      </c>
    </row>
    <row r="100" spans="1:7" ht="29.25">
      <c r="A100" s="10" t="s">
        <v>301</v>
      </c>
      <c r="B100" s="11" t="s">
        <v>302</v>
      </c>
      <c r="C100" s="16"/>
      <c r="D100" s="13"/>
      <c r="E100" s="14">
        <f t="shared" ref="E100:G101" si="10">SUM(E101)</f>
        <v>69686.899999999994</v>
      </c>
      <c r="F100" s="14">
        <f t="shared" si="10"/>
        <v>86552</v>
      </c>
      <c r="G100" s="14">
        <f t="shared" si="10"/>
        <v>87943.6</v>
      </c>
    </row>
    <row r="101" spans="1:7" ht="29.25">
      <c r="A101" s="39" t="s">
        <v>303</v>
      </c>
      <c r="B101" s="11" t="s">
        <v>304</v>
      </c>
      <c r="C101" s="16"/>
      <c r="D101" s="13"/>
      <c r="E101" s="14">
        <f t="shared" si="10"/>
        <v>69686.899999999994</v>
      </c>
      <c r="F101" s="14">
        <f t="shared" si="10"/>
        <v>86552</v>
      </c>
      <c r="G101" s="14">
        <f t="shared" si="10"/>
        <v>87943.6</v>
      </c>
    </row>
    <row r="102" spans="1:7" ht="45">
      <c r="A102" s="23" t="s">
        <v>79</v>
      </c>
      <c r="B102" s="17" t="s">
        <v>304</v>
      </c>
      <c r="C102" s="18" t="s">
        <v>80</v>
      </c>
      <c r="D102" s="19"/>
      <c r="E102" s="20">
        <f>SUM(E103+E109+E116+E121)</f>
        <v>69686.899999999994</v>
      </c>
      <c r="F102" s="20">
        <f>SUM(F103+F109+F116+F121)</f>
        <v>86552</v>
      </c>
      <c r="G102" s="20">
        <f>SUM(G103+G109+G116+G121)</f>
        <v>87943.6</v>
      </c>
    </row>
    <row r="103" spans="1:7" ht="30">
      <c r="A103" s="23" t="s">
        <v>305</v>
      </c>
      <c r="B103" s="17" t="s">
        <v>304</v>
      </c>
      <c r="C103" s="18" t="s">
        <v>306</v>
      </c>
      <c r="D103" s="19"/>
      <c r="E103" s="20">
        <f>SUM(E104)</f>
        <v>17071.099999999999</v>
      </c>
      <c r="F103" s="20">
        <f>SUM(F104)</f>
        <v>30697.5</v>
      </c>
      <c r="G103" s="20">
        <f>SUM(G104)</f>
        <v>30611.200000000001</v>
      </c>
    </row>
    <row r="104" spans="1:7" ht="30">
      <c r="A104" s="23" t="s">
        <v>307</v>
      </c>
      <c r="B104" s="17" t="s">
        <v>304</v>
      </c>
      <c r="C104" s="18" t="s">
        <v>308</v>
      </c>
      <c r="D104" s="19"/>
      <c r="E104" s="20">
        <f>SUM(E105+E107)</f>
        <v>17071.099999999999</v>
      </c>
      <c r="F104" s="20">
        <f t="shared" ref="F104:G104" si="11">SUM(F105+F107)</f>
        <v>30697.5</v>
      </c>
      <c r="G104" s="20">
        <f t="shared" si="11"/>
        <v>30611.200000000001</v>
      </c>
    </row>
    <row r="105" spans="1:7" s="15" customFormat="1" ht="30">
      <c r="A105" s="23" t="s">
        <v>469</v>
      </c>
      <c r="B105" s="17" t="s">
        <v>304</v>
      </c>
      <c r="C105" s="18" t="s">
        <v>309</v>
      </c>
      <c r="D105" s="19"/>
      <c r="E105" s="20">
        <f>E106</f>
        <v>16696.3</v>
      </c>
      <c r="F105" s="20">
        <f>F106</f>
        <v>30240</v>
      </c>
      <c r="G105" s="20">
        <f>G106</f>
        <v>30240</v>
      </c>
    </row>
    <row r="106" spans="1:7" s="15" customFormat="1" ht="30">
      <c r="A106" s="1" t="s">
        <v>21</v>
      </c>
      <c r="B106" s="17" t="s">
        <v>304</v>
      </c>
      <c r="C106" s="18" t="s">
        <v>309</v>
      </c>
      <c r="D106" s="19">
        <v>200</v>
      </c>
      <c r="E106" s="31">
        <v>16696.3</v>
      </c>
      <c r="F106" s="31">
        <v>30240</v>
      </c>
      <c r="G106" s="31">
        <v>30240</v>
      </c>
    </row>
    <row r="107" spans="1:7" s="15" customFormat="1" ht="90">
      <c r="A107" s="104" t="s">
        <v>522</v>
      </c>
      <c r="B107" s="17" t="s">
        <v>304</v>
      </c>
      <c r="C107" s="18" t="s">
        <v>523</v>
      </c>
      <c r="D107" s="19"/>
      <c r="E107" s="31">
        <f>E108</f>
        <v>374.8</v>
      </c>
      <c r="F107" s="31">
        <f t="shared" ref="F107:G107" si="12">F108</f>
        <v>457.5</v>
      </c>
      <c r="G107" s="31">
        <f t="shared" si="12"/>
        <v>371.2</v>
      </c>
    </row>
    <row r="108" spans="1:7" s="15" customFormat="1" ht="30">
      <c r="A108" s="104" t="s">
        <v>21</v>
      </c>
      <c r="B108" s="17" t="s">
        <v>304</v>
      </c>
      <c r="C108" s="18" t="s">
        <v>523</v>
      </c>
      <c r="D108" s="19">
        <v>200</v>
      </c>
      <c r="E108" s="31">
        <v>374.8</v>
      </c>
      <c r="F108" s="31">
        <v>457.5</v>
      </c>
      <c r="G108" s="31">
        <v>371.2</v>
      </c>
    </row>
    <row r="109" spans="1:7" ht="45">
      <c r="A109" s="1" t="s">
        <v>310</v>
      </c>
      <c r="B109" s="17" t="s">
        <v>304</v>
      </c>
      <c r="C109" s="18" t="s">
        <v>311</v>
      </c>
      <c r="D109" s="19"/>
      <c r="E109" s="20">
        <f>SUM(E110)</f>
        <v>2076.3000000000002</v>
      </c>
      <c r="F109" s="20">
        <f>SUM(F110)</f>
        <v>2183.6</v>
      </c>
      <c r="G109" s="20">
        <f>SUM(G110)</f>
        <v>2242.7999999999997</v>
      </c>
    </row>
    <row r="110" spans="1:7" ht="30">
      <c r="A110" s="1" t="s">
        <v>312</v>
      </c>
      <c r="B110" s="17" t="s">
        <v>304</v>
      </c>
      <c r="C110" s="18" t="s">
        <v>313</v>
      </c>
      <c r="D110" s="19"/>
      <c r="E110" s="20">
        <f>SUM(E111+E113)</f>
        <v>2076.3000000000002</v>
      </c>
      <c r="F110" s="20">
        <f>SUM(F111+F113)</f>
        <v>2183.6</v>
      </c>
      <c r="G110" s="20">
        <f t="shared" ref="G110" si="13">SUM(G111+G113)</f>
        <v>2242.7999999999997</v>
      </c>
    </row>
    <row r="111" spans="1:7" ht="30">
      <c r="A111" s="1" t="s">
        <v>314</v>
      </c>
      <c r="B111" s="24" t="s">
        <v>304</v>
      </c>
      <c r="C111" s="29" t="s">
        <v>315</v>
      </c>
      <c r="D111" s="24"/>
      <c r="E111" s="20">
        <f>E112</f>
        <v>92</v>
      </c>
      <c r="F111" s="20">
        <f>F112</f>
        <v>179.5</v>
      </c>
      <c r="G111" s="20">
        <f>G112</f>
        <v>179.10000000000002</v>
      </c>
    </row>
    <row r="112" spans="1:7" ht="30">
      <c r="A112" s="1" t="s">
        <v>21</v>
      </c>
      <c r="B112" s="24" t="s">
        <v>304</v>
      </c>
      <c r="C112" s="29" t="s">
        <v>315</v>
      </c>
      <c r="D112" s="24" t="s">
        <v>49</v>
      </c>
      <c r="E112" s="31">
        <v>92</v>
      </c>
      <c r="F112" s="31">
        <v>179.5</v>
      </c>
      <c r="G112" s="31">
        <v>179.10000000000002</v>
      </c>
    </row>
    <row r="113" spans="1:7" ht="30">
      <c r="A113" s="38" t="s">
        <v>316</v>
      </c>
      <c r="B113" s="17" t="s">
        <v>304</v>
      </c>
      <c r="C113" s="29" t="s">
        <v>317</v>
      </c>
      <c r="D113" s="19"/>
      <c r="E113" s="20">
        <f>E114+E115</f>
        <v>1984.3</v>
      </c>
      <c r="F113" s="20">
        <f>F114+F115</f>
        <v>2004.1</v>
      </c>
      <c r="G113" s="20">
        <f>G114+G115</f>
        <v>2063.6999999999998</v>
      </c>
    </row>
    <row r="114" spans="1:7" ht="60">
      <c r="A114" s="1" t="s">
        <v>14</v>
      </c>
      <c r="B114" s="17" t="s">
        <v>304</v>
      </c>
      <c r="C114" s="29" t="s">
        <v>317</v>
      </c>
      <c r="D114" s="19">
        <v>100</v>
      </c>
      <c r="E114" s="31">
        <v>1984.3</v>
      </c>
      <c r="F114" s="31">
        <v>2004.1</v>
      </c>
      <c r="G114" s="31">
        <v>2063.6999999999998</v>
      </c>
    </row>
    <row r="115" spans="1:7" ht="30">
      <c r="A115" s="1" t="s">
        <v>21</v>
      </c>
      <c r="B115" s="17" t="s">
        <v>304</v>
      </c>
      <c r="C115" s="29" t="s">
        <v>317</v>
      </c>
      <c r="D115" s="19">
        <v>200</v>
      </c>
      <c r="E115" s="20"/>
    </row>
    <row r="116" spans="1:7" ht="30">
      <c r="A116" s="23" t="s">
        <v>318</v>
      </c>
      <c r="B116" s="17" t="s">
        <v>304</v>
      </c>
      <c r="C116" s="18" t="s">
        <v>319</v>
      </c>
      <c r="D116" s="19"/>
      <c r="E116" s="20">
        <f t="shared" ref="E116:G117" si="14">SUM(E117)</f>
        <v>2365.6999999999998</v>
      </c>
      <c r="F116" s="20">
        <f t="shared" si="14"/>
        <v>3468.8</v>
      </c>
      <c r="G116" s="20">
        <f t="shared" si="14"/>
        <v>3500.5000000000005</v>
      </c>
    </row>
    <row r="117" spans="1:7" ht="30">
      <c r="A117" s="23" t="s">
        <v>320</v>
      </c>
      <c r="B117" s="17" t="s">
        <v>304</v>
      </c>
      <c r="C117" s="18" t="s">
        <v>321</v>
      </c>
      <c r="D117" s="19"/>
      <c r="E117" s="20">
        <f t="shared" si="14"/>
        <v>2365.6999999999998</v>
      </c>
      <c r="F117" s="20">
        <f t="shared" si="14"/>
        <v>3468.8</v>
      </c>
      <c r="G117" s="20">
        <f t="shared" si="14"/>
        <v>3500.5000000000005</v>
      </c>
    </row>
    <row r="118" spans="1:7">
      <c r="A118" s="23" t="s">
        <v>322</v>
      </c>
      <c r="B118" s="17" t="s">
        <v>304</v>
      </c>
      <c r="C118" s="18" t="s">
        <v>323</v>
      </c>
      <c r="D118" s="19"/>
      <c r="E118" s="20">
        <f>SUM(E119:E120)</f>
        <v>2365.6999999999998</v>
      </c>
      <c r="F118" s="20">
        <f>SUM(F119:F120)</f>
        <v>3468.8</v>
      </c>
      <c r="G118" s="20">
        <f>SUM(G119:G120)</f>
        <v>3500.5000000000005</v>
      </c>
    </row>
    <row r="119" spans="1:7" ht="60">
      <c r="A119" s="1" t="s">
        <v>14</v>
      </c>
      <c r="B119" s="17" t="s">
        <v>304</v>
      </c>
      <c r="C119" s="18" t="s">
        <v>323</v>
      </c>
      <c r="D119" s="19">
        <v>100</v>
      </c>
      <c r="E119" s="31">
        <v>1218.7</v>
      </c>
      <c r="F119" s="31">
        <v>1230.9000000000001</v>
      </c>
      <c r="G119" s="31">
        <v>1267.4000000000001</v>
      </c>
    </row>
    <row r="120" spans="1:7" ht="30">
      <c r="A120" s="1" t="s">
        <v>21</v>
      </c>
      <c r="B120" s="17" t="s">
        <v>304</v>
      </c>
      <c r="C120" s="18" t="s">
        <v>323</v>
      </c>
      <c r="D120" s="19">
        <v>200</v>
      </c>
      <c r="E120" s="31">
        <v>1147</v>
      </c>
      <c r="F120" s="31">
        <v>2237.9</v>
      </c>
      <c r="G120" s="31">
        <v>2233.1000000000004</v>
      </c>
    </row>
    <row r="121" spans="1:7" ht="45">
      <c r="A121" s="1" t="s">
        <v>324</v>
      </c>
      <c r="B121" s="17" t="s">
        <v>304</v>
      </c>
      <c r="C121" s="18" t="s">
        <v>325</v>
      </c>
      <c r="D121" s="19"/>
      <c r="E121" s="20">
        <f t="shared" ref="E121:G122" si="15">SUM(E122)</f>
        <v>48173.799999999996</v>
      </c>
      <c r="F121" s="20">
        <f t="shared" si="15"/>
        <v>50202.1</v>
      </c>
      <c r="G121" s="20">
        <f t="shared" si="15"/>
        <v>51589.1</v>
      </c>
    </row>
    <row r="122" spans="1:7" ht="45">
      <c r="A122" s="1" t="s">
        <v>326</v>
      </c>
      <c r="B122" s="17" t="s">
        <v>304</v>
      </c>
      <c r="C122" s="18" t="s">
        <v>327</v>
      </c>
      <c r="D122" s="19"/>
      <c r="E122" s="20">
        <f t="shared" si="15"/>
        <v>48173.799999999996</v>
      </c>
      <c r="F122" s="20">
        <f t="shared" si="15"/>
        <v>50202.1</v>
      </c>
      <c r="G122" s="20">
        <f t="shared" si="15"/>
        <v>51589.1</v>
      </c>
    </row>
    <row r="123" spans="1:7" ht="30">
      <c r="A123" s="22" t="s">
        <v>54</v>
      </c>
      <c r="B123" s="17" t="s">
        <v>304</v>
      </c>
      <c r="C123" s="40" t="s">
        <v>328</v>
      </c>
      <c r="D123" s="19"/>
      <c r="E123" s="20">
        <f>SUM(E124:E126)</f>
        <v>48173.799999999996</v>
      </c>
      <c r="F123" s="20">
        <f>SUM(F124:F126)</f>
        <v>50202.1</v>
      </c>
      <c r="G123" s="20">
        <f>SUM(G124:G126)</f>
        <v>51589.1</v>
      </c>
    </row>
    <row r="124" spans="1:7" ht="60">
      <c r="A124" s="1" t="s">
        <v>14</v>
      </c>
      <c r="B124" s="17" t="s">
        <v>304</v>
      </c>
      <c r="C124" s="40" t="s">
        <v>329</v>
      </c>
      <c r="D124" s="19">
        <v>100</v>
      </c>
      <c r="E124" s="31">
        <v>44989.9</v>
      </c>
      <c r="F124" s="31">
        <v>45436.9</v>
      </c>
      <c r="G124" s="31">
        <v>46777.9</v>
      </c>
    </row>
    <row r="125" spans="1:7" ht="30">
      <c r="A125" s="1" t="s">
        <v>21</v>
      </c>
      <c r="B125" s="17" t="s">
        <v>304</v>
      </c>
      <c r="C125" s="40" t="s">
        <v>328</v>
      </c>
      <c r="D125" s="19">
        <v>200</v>
      </c>
      <c r="E125" s="31">
        <v>2581.1999999999998</v>
      </c>
      <c r="F125" s="31">
        <v>4162.5</v>
      </c>
      <c r="G125" s="31">
        <v>4208.5</v>
      </c>
    </row>
    <row r="126" spans="1:7">
      <c r="A126" s="22" t="s">
        <v>22</v>
      </c>
      <c r="B126" s="17" t="s">
        <v>304</v>
      </c>
      <c r="C126" s="40" t="s">
        <v>328</v>
      </c>
      <c r="D126" s="19">
        <v>800</v>
      </c>
      <c r="E126" s="31">
        <v>602.70000000000005</v>
      </c>
      <c r="F126" s="31">
        <v>602.70000000000005</v>
      </c>
      <c r="G126" s="31">
        <v>602.70000000000005</v>
      </c>
    </row>
    <row r="127" spans="1:7">
      <c r="A127" s="41" t="s">
        <v>75</v>
      </c>
      <c r="B127" s="42" t="s">
        <v>76</v>
      </c>
      <c r="C127" s="42"/>
      <c r="D127" s="43"/>
      <c r="E127" s="14">
        <f>E128+E136+E144+E183+E160</f>
        <v>384364.79999999999</v>
      </c>
      <c r="F127" s="14">
        <f>F128+F136+F144+F183+F160</f>
        <v>412605.7</v>
      </c>
      <c r="G127" s="14">
        <f>G128+G136+G144+G183+G160</f>
        <v>428795.5</v>
      </c>
    </row>
    <row r="128" spans="1:7">
      <c r="A128" s="44" t="s">
        <v>254</v>
      </c>
      <c r="B128" s="42" t="s">
        <v>255</v>
      </c>
      <c r="C128" s="42"/>
      <c r="D128" s="43"/>
      <c r="E128" s="14">
        <f t="shared" ref="E128:G129" si="16">SUM(E129)</f>
        <v>1372.6999999999998</v>
      </c>
      <c r="F128" s="14">
        <f t="shared" si="16"/>
        <v>1596.6</v>
      </c>
      <c r="G128" s="14">
        <f t="shared" si="16"/>
        <v>1596.6</v>
      </c>
    </row>
    <row r="129" spans="1:7" ht="45">
      <c r="A129" s="1" t="s">
        <v>79</v>
      </c>
      <c r="B129" s="34" t="s">
        <v>255</v>
      </c>
      <c r="C129" s="18" t="s">
        <v>80</v>
      </c>
      <c r="D129" s="35"/>
      <c r="E129" s="20">
        <f t="shared" si="16"/>
        <v>1372.6999999999998</v>
      </c>
      <c r="F129" s="20">
        <f t="shared" si="16"/>
        <v>1596.6</v>
      </c>
      <c r="G129" s="20">
        <f t="shared" si="16"/>
        <v>1596.6</v>
      </c>
    </row>
    <row r="130" spans="1:7" ht="30">
      <c r="A130" s="1" t="s">
        <v>81</v>
      </c>
      <c r="B130" s="34" t="s">
        <v>255</v>
      </c>
      <c r="C130" s="18" t="s">
        <v>82</v>
      </c>
      <c r="D130" s="35"/>
      <c r="E130" s="20">
        <f>E131</f>
        <v>1372.6999999999998</v>
      </c>
      <c r="F130" s="20">
        <f>F131</f>
        <v>1596.6</v>
      </c>
      <c r="G130" s="20">
        <f>G131</f>
        <v>1596.6</v>
      </c>
    </row>
    <row r="131" spans="1:7" ht="30">
      <c r="A131" s="33" t="s">
        <v>83</v>
      </c>
      <c r="B131" s="34" t="s">
        <v>255</v>
      </c>
      <c r="C131" s="18" t="s">
        <v>84</v>
      </c>
      <c r="D131" s="35"/>
      <c r="E131" s="20">
        <f>E132+E134</f>
        <v>1372.6999999999998</v>
      </c>
      <c r="F131" s="20">
        <f>F132+F134</f>
        <v>1596.6</v>
      </c>
      <c r="G131" s="20">
        <f>G132+G134</f>
        <v>1596.6</v>
      </c>
    </row>
    <row r="132" spans="1:7" ht="45">
      <c r="A132" s="1" t="s">
        <v>256</v>
      </c>
      <c r="B132" s="34" t="s">
        <v>255</v>
      </c>
      <c r="C132" s="18" t="s">
        <v>257</v>
      </c>
      <c r="D132" s="35"/>
      <c r="E132" s="20">
        <f>SUM(E133)</f>
        <v>276.10000000000002</v>
      </c>
      <c r="F132" s="20">
        <f>SUM(F133)</f>
        <v>500</v>
      </c>
      <c r="G132" s="20">
        <f>SUM(G133)</f>
        <v>500</v>
      </c>
    </row>
    <row r="133" spans="1:7" ht="30">
      <c r="A133" s="1" t="s">
        <v>21</v>
      </c>
      <c r="B133" s="34" t="s">
        <v>255</v>
      </c>
      <c r="C133" s="18" t="s">
        <v>257</v>
      </c>
      <c r="D133" s="35">
        <v>200</v>
      </c>
      <c r="E133" s="31">
        <v>276.10000000000002</v>
      </c>
      <c r="F133" s="31">
        <v>500</v>
      </c>
      <c r="G133" s="31">
        <v>500</v>
      </c>
    </row>
    <row r="134" spans="1:7" ht="180">
      <c r="A134" s="38" t="s">
        <v>258</v>
      </c>
      <c r="B134" s="34" t="s">
        <v>255</v>
      </c>
      <c r="C134" s="18" t="s">
        <v>259</v>
      </c>
      <c r="D134" s="35"/>
      <c r="E134" s="20">
        <f>E135</f>
        <v>1096.5999999999999</v>
      </c>
      <c r="F134" s="20">
        <f>F135</f>
        <v>1096.5999999999999</v>
      </c>
      <c r="G134" s="20">
        <f>G135</f>
        <v>1096.5999999999999</v>
      </c>
    </row>
    <row r="135" spans="1:7" ht="30">
      <c r="A135" s="1" t="s">
        <v>21</v>
      </c>
      <c r="B135" s="34" t="s">
        <v>255</v>
      </c>
      <c r="C135" s="18" t="s">
        <v>259</v>
      </c>
      <c r="D135" s="35">
        <v>200</v>
      </c>
      <c r="E135" s="31">
        <v>1096.5999999999999</v>
      </c>
      <c r="F135" s="31">
        <v>1096.5999999999999</v>
      </c>
      <c r="G135" s="31">
        <v>1096.5999999999999</v>
      </c>
    </row>
    <row r="136" spans="1:7">
      <c r="A136" s="41" t="s">
        <v>77</v>
      </c>
      <c r="B136" s="42" t="s">
        <v>78</v>
      </c>
      <c r="C136" s="42"/>
      <c r="D136" s="43"/>
      <c r="E136" s="14">
        <f t="shared" ref="E136:G138" si="17">SUM(E137)</f>
        <v>6525</v>
      </c>
      <c r="F136" s="14">
        <f t="shared" si="17"/>
        <v>3532</v>
      </c>
      <c r="G136" s="14">
        <f t="shared" si="17"/>
        <v>0</v>
      </c>
    </row>
    <row r="137" spans="1:7" ht="45">
      <c r="A137" s="33" t="s">
        <v>79</v>
      </c>
      <c r="B137" s="34" t="s">
        <v>78</v>
      </c>
      <c r="C137" s="37" t="s">
        <v>80</v>
      </c>
      <c r="D137" s="35"/>
      <c r="E137" s="20">
        <f t="shared" si="17"/>
        <v>6525</v>
      </c>
      <c r="F137" s="20">
        <f t="shared" si="17"/>
        <v>3532</v>
      </c>
      <c r="G137" s="20">
        <f t="shared" si="17"/>
        <v>0</v>
      </c>
    </row>
    <row r="138" spans="1:7" ht="30">
      <c r="A138" s="33" t="s">
        <v>81</v>
      </c>
      <c r="B138" s="34" t="s">
        <v>78</v>
      </c>
      <c r="C138" s="37" t="s">
        <v>82</v>
      </c>
      <c r="D138" s="35"/>
      <c r="E138" s="20">
        <f t="shared" si="17"/>
        <v>6525</v>
      </c>
      <c r="F138" s="20">
        <f t="shared" si="17"/>
        <v>3532</v>
      </c>
      <c r="G138" s="20">
        <f t="shared" si="17"/>
        <v>0</v>
      </c>
    </row>
    <row r="139" spans="1:7" ht="30">
      <c r="A139" s="33" t="s">
        <v>83</v>
      </c>
      <c r="B139" s="34" t="s">
        <v>78</v>
      </c>
      <c r="C139" s="37" t="s">
        <v>84</v>
      </c>
      <c r="D139" s="35"/>
      <c r="E139" s="20">
        <f>SUM(E142)+E140</f>
        <v>6525</v>
      </c>
      <c r="F139" s="20">
        <f>SUM(F142)+F140</f>
        <v>3532</v>
      </c>
      <c r="G139" s="20">
        <f>SUM(G142)+G140</f>
        <v>0</v>
      </c>
    </row>
    <row r="140" spans="1:7" ht="30">
      <c r="A140" s="106" t="s">
        <v>500</v>
      </c>
      <c r="B140" s="37" t="s">
        <v>78</v>
      </c>
      <c r="C140" s="37" t="s">
        <v>474</v>
      </c>
      <c r="D140" s="45"/>
      <c r="E140" s="20">
        <f>E141</f>
        <v>3532</v>
      </c>
      <c r="F140" s="20">
        <f>F141</f>
        <v>3532</v>
      </c>
      <c r="G140" s="20">
        <f>G141</f>
        <v>0</v>
      </c>
    </row>
    <row r="141" spans="1:7" ht="30">
      <c r="A141" s="1" t="s">
        <v>21</v>
      </c>
      <c r="B141" s="37" t="s">
        <v>78</v>
      </c>
      <c r="C141" s="37" t="s">
        <v>474</v>
      </c>
      <c r="D141" s="45">
        <v>200</v>
      </c>
      <c r="E141" s="31">
        <v>3532</v>
      </c>
      <c r="F141" s="31">
        <v>3532</v>
      </c>
      <c r="G141" s="31"/>
    </row>
    <row r="142" spans="1:7" ht="30">
      <c r="A142" s="46" t="s">
        <v>85</v>
      </c>
      <c r="B142" s="34" t="s">
        <v>78</v>
      </c>
      <c r="C142" s="37" t="s">
        <v>86</v>
      </c>
      <c r="D142" s="35"/>
      <c r="E142" s="20">
        <f>SUM(E143)</f>
        <v>2993</v>
      </c>
      <c r="F142" s="20">
        <f>SUM(F143)</f>
        <v>0</v>
      </c>
      <c r="G142" s="20">
        <f>SUM(G143)</f>
        <v>0</v>
      </c>
    </row>
    <row r="143" spans="1:7" ht="30">
      <c r="A143" s="38" t="s">
        <v>87</v>
      </c>
      <c r="B143" s="34" t="s">
        <v>78</v>
      </c>
      <c r="C143" s="37" t="s">
        <v>86</v>
      </c>
      <c r="D143" s="35">
        <v>400</v>
      </c>
      <c r="E143" s="31">
        <v>2993</v>
      </c>
    </row>
    <row r="144" spans="1:7">
      <c r="A144" s="41" t="s">
        <v>88</v>
      </c>
      <c r="B144" s="42" t="s">
        <v>89</v>
      </c>
      <c r="C144" s="42"/>
      <c r="D144" s="43"/>
      <c r="E144" s="14">
        <f>SUM(E145)</f>
        <v>44093.799999999996</v>
      </c>
      <c r="F144" s="14">
        <f>SUM(F145)</f>
        <v>50529</v>
      </c>
      <c r="G144" s="14">
        <f>SUM(G145)</f>
        <v>50655.100000000006</v>
      </c>
    </row>
    <row r="145" spans="1:7" ht="30">
      <c r="A145" s="33" t="s">
        <v>90</v>
      </c>
      <c r="B145" s="34" t="s">
        <v>89</v>
      </c>
      <c r="C145" s="37" t="s">
        <v>91</v>
      </c>
      <c r="D145" s="45"/>
      <c r="E145" s="20">
        <f>SUM(E150)+E146</f>
        <v>44093.799999999996</v>
      </c>
      <c r="F145" s="20">
        <f>SUM(F150)+F146</f>
        <v>50529</v>
      </c>
      <c r="G145" s="20">
        <f>SUM(G150)+G146</f>
        <v>50655.100000000006</v>
      </c>
    </row>
    <row r="146" spans="1:7" ht="30">
      <c r="A146" s="33" t="s">
        <v>104</v>
      </c>
      <c r="B146" s="34" t="s">
        <v>89</v>
      </c>
      <c r="C146" s="37" t="s">
        <v>105</v>
      </c>
      <c r="D146" s="45"/>
      <c r="E146" s="20">
        <f>E147</f>
        <v>0</v>
      </c>
      <c r="F146" s="20">
        <f t="shared" ref="F146:G148" si="18">F147</f>
        <v>0</v>
      </c>
      <c r="G146" s="20">
        <f t="shared" si="18"/>
        <v>0</v>
      </c>
    </row>
    <row r="147" spans="1:7" ht="30">
      <c r="A147" s="38" t="s">
        <v>106</v>
      </c>
      <c r="B147" s="34" t="s">
        <v>89</v>
      </c>
      <c r="C147" s="37" t="s">
        <v>107</v>
      </c>
      <c r="D147" s="45"/>
      <c r="E147" s="20">
        <f>E148</f>
        <v>0</v>
      </c>
      <c r="F147" s="20">
        <f t="shared" si="18"/>
        <v>0</v>
      </c>
      <c r="G147" s="20">
        <f t="shared" si="18"/>
        <v>0</v>
      </c>
    </row>
    <row r="148" spans="1:7" ht="60">
      <c r="A148" s="1" t="s">
        <v>496</v>
      </c>
      <c r="B148" s="34" t="s">
        <v>89</v>
      </c>
      <c r="C148" s="18" t="s">
        <v>497</v>
      </c>
      <c r="D148" s="45"/>
      <c r="E148" s="20">
        <f>E149</f>
        <v>0</v>
      </c>
      <c r="F148" s="20">
        <f t="shared" si="18"/>
        <v>0</v>
      </c>
      <c r="G148" s="20">
        <f t="shared" si="18"/>
        <v>0</v>
      </c>
    </row>
    <row r="149" spans="1:7">
      <c r="A149" s="38" t="s">
        <v>22</v>
      </c>
      <c r="B149" s="34" t="s">
        <v>89</v>
      </c>
      <c r="C149" s="18" t="s">
        <v>497</v>
      </c>
      <c r="D149" s="45">
        <v>800</v>
      </c>
      <c r="E149" s="20"/>
    </row>
    <row r="150" spans="1:7" ht="30">
      <c r="A150" s="33" t="s">
        <v>92</v>
      </c>
      <c r="B150" s="34" t="s">
        <v>89</v>
      </c>
      <c r="C150" s="37" t="s">
        <v>93</v>
      </c>
      <c r="D150" s="45"/>
      <c r="E150" s="20">
        <f>SUM(E151)</f>
        <v>44093.799999999996</v>
      </c>
      <c r="F150" s="20">
        <f>SUM(F151)</f>
        <v>50529</v>
      </c>
      <c r="G150" s="20">
        <f>SUM(G151)</f>
        <v>50655.100000000006</v>
      </c>
    </row>
    <row r="151" spans="1:7" ht="45">
      <c r="A151" s="33" t="s">
        <v>94</v>
      </c>
      <c r="B151" s="34" t="s">
        <v>89</v>
      </c>
      <c r="C151" s="37" t="s">
        <v>95</v>
      </c>
      <c r="D151" s="45"/>
      <c r="E151" s="20">
        <f>SUM(E152+E154+E156+E158)</f>
        <v>44093.799999999996</v>
      </c>
      <c r="F151" s="20">
        <f t="shared" ref="F151:G151" si="19">SUM(F152+F154+F156+F158)</f>
        <v>50529</v>
      </c>
      <c r="G151" s="20">
        <f t="shared" si="19"/>
        <v>50655.100000000006</v>
      </c>
    </row>
    <row r="152" spans="1:7" ht="30">
      <c r="A152" s="38" t="s">
        <v>64</v>
      </c>
      <c r="B152" s="34" t="s">
        <v>89</v>
      </c>
      <c r="C152" s="37" t="s">
        <v>96</v>
      </c>
      <c r="D152" s="45"/>
      <c r="E152" s="20">
        <f>SUM(E153)</f>
        <v>4056.9</v>
      </c>
      <c r="F152" s="20">
        <f>SUM(F153)</f>
        <v>4277.7</v>
      </c>
      <c r="G152" s="20">
        <f>SUM(G153)</f>
        <v>4403.8</v>
      </c>
    </row>
    <row r="153" spans="1:7" ht="30">
      <c r="A153" s="38" t="s">
        <v>66</v>
      </c>
      <c r="B153" s="34" t="s">
        <v>89</v>
      </c>
      <c r="C153" s="37" t="s">
        <v>96</v>
      </c>
      <c r="D153" s="45">
        <v>600</v>
      </c>
      <c r="E153" s="31">
        <v>4056.9</v>
      </c>
      <c r="F153" s="31">
        <v>4277.7</v>
      </c>
      <c r="G153" s="31">
        <v>4403.8</v>
      </c>
    </row>
    <row r="154" spans="1:7" ht="45">
      <c r="A154" s="33" t="s">
        <v>97</v>
      </c>
      <c r="B154" s="34" t="s">
        <v>89</v>
      </c>
      <c r="C154" s="34" t="s">
        <v>98</v>
      </c>
      <c r="D154" s="35"/>
      <c r="E154" s="20">
        <f>SUM(E155)</f>
        <v>31602.1</v>
      </c>
      <c r="F154" s="20">
        <f>SUM(F155)</f>
        <v>36507.300000000003</v>
      </c>
      <c r="G154" s="20">
        <f>SUM(G155)</f>
        <v>36507.300000000003</v>
      </c>
    </row>
    <row r="155" spans="1:7">
      <c r="A155" s="38" t="s">
        <v>22</v>
      </c>
      <c r="B155" s="34" t="s">
        <v>89</v>
      </c>
      <c r="C155" s="34" t="s">
        <v>98</v>
      </c>
      <c r="D155" s="35">
        <v>800</v>
      </c>
      <c r="E155" s="31">
        <v>31602.1</v>
      </c>
      <c r="F155" s="31">
        <v>36507.300000000003</v>
      </c>
      <c r="G155" s="31">
        <v>36507.300000000003</v>
      </c>
    </row>
    <row r="156" spans="1:7" ht="90">
      <c r="A156" s="106" t="s">
        <v>519</v>
      </c>
      <c r="B156" s="34" t="s">
        <v>89</v>
      </c>
      <c r="C156" s="34" t="s">
        <v>99</v>
      </c>
      <c r="D156" s="35"/>
      <c r="E156" s="20">
        <f>SUM(E157)</f>
        <v>7410.6</v>
      </c>
      <c r="F156" s="20">
        <f>SUM(F157)</f>
        <v>8560.7999999999993</v>
      </c>
      <c r="G156" s="20">
        <f>SUM(G157)</f>
        <v>8560.7999999999993</v>
      </c>
    </row>
    <row r="157" spans="1:7">
      <c r="A157" s="38" t="s">
        <v>22</v>
      </c>
      <c r="B157" s="34" t="s">
        <v>89</v>
      </c>
      <c r="C157" s="34" t="s">
        <v>99</v>
      </c>
      <c r="D157" s="35">
        <v>800</v>
      </c>
      <c r="E157" s="31">
        <v>7410.6</v>
      </c>
      <c r="F157" s="31">
        <v>8560.7999999999993</v>
      </c>
      <c r="G157" s="111">
        <v>8560.7999999999993</v>
      </c>
    </row>
    <row r="158" spans="1:7" ht="75">
      <c r="A158" s="47" t="s">
        <v>100</v>
      </c>
      <c r="B158" s="34" t="s">
        <v>89</v>
      </c>
      <c r="C158" s="34" t="s">
        <v>101</v>
      </c>
      <c r="D158" s="35"/>
      <c r="E158" s="20">
        <f>SUM(E159)</f>
        <v>1024.2</v>
      </c>
      <c r="F158" s="20">
        <f>SUM(F159)</f>
        <v>1183.2</v>
      </c>
      <c r="G158" s="20">
        <f>SUM(G159)</f>
        <v>1183.2</v>
      </c>
    </row>
    <row r="159" spans="1:7">
      <c r="A159" s="38" t="s">
        <v>22</v>
      </c>
      <c r="B159" s="34" t="s">
        <v>89</v>
      </c>
      <c r="C159" s="34" t="s">
        <v>101</v>
      </c>
      <c r="D159" s="35">
        <v>800</v>
      </c>
      <c r="E159" s="31">
        <v>1024.2</v>
      </c>
      <c r="F159" s="31">
        <v>1183.2</v>
      </c>
      <c r="G159" s="31">
        <v>1183.2</v>
      </c>
    </row>
    <row r="160" spans="1:7">
      <c r="A160" s="41" t="s">
        <v>102</v>
      </c>
      <c r="B160" s="42" t="s">
        <v>103</v>
      </c>
      <c r="C160" s="42"/>
      <c r="D160" s="43"/>
      <c r="E160" s="14">
        <f>SUM(E161)</f>
        <v>328177</v>
      </c>
      <c r="F160" s="14">
        <f t="shared" ref="F160:G160" si="20">SUM(F161)</f>
        <v>327611.7</v>
      </c>
      <c r="G160" s="14">
        <f t="shared" si="20"/>
        <v>349161.7</v>
      </c>
    </row>
    <row r="161" spans="1:7" ht="30">
      <c r="A161" s="33" t="s">
        <v>90</v>
      </c>
      <c r="B161" s="34" t="s">
        <v>103</v>
      </c>
      <c r="C161" s="37" t="s">
        <v>91</v>
      </c>
      <c r="D161" s="35"/>
      <c r="E161" s="20">
        <f t="shared" ref="E161:G162" si="21">SUM(E162)</f>
        <v>328177</v>
      </c>
      <c r="F161" s="20">
        <f t="shared" si="21"/>
        <v>327611.7</v>
      </c>
      <c r="G161" s="20">
        <f t="shared" si="21"/>
        <v>349161.7</v>
      </c>
    </row>
    <row r="162" spans="1:7" ht="30">
      <c r="A162" s="33" t="s">
        <v>104</v>
      </c>
      <c r="B162" s="34" t="s">
        <v>103</v>
      </c>
      <c r="C162" s="37" t="s">
        <v>105</v>
      </c>
      <c r="D162" s="35"/>
      <c r="E162" s="20">
        <f t="shared" si="21"/>
        <v>328177</v>
      </c>
      <c r="F162" s="20">
        <f t="shared" si="21"/>
        <v>327611.7</v>
      </c>
      <c r="G162" s="20">
        <f t="shared" si="21"/>
        <v>349161.7</v>
      </c>
    </row>
    <row r="163" spans="1:7" ht="30">
      <c r="A163" s="38" t="s">
        <v>106</v>
      </c>
      <c r="B163" s="34" t="s">
        <v>103</v>
      </c>
      <c r="C163" s="37" t="s">
        <v>107</v>
      </c>
      <c r="D163" s="35"/>
      <c r="E163" s="20">
        <f>E164+E167+E169+E171+E173+E177+E179+E181+E175</f>
        <v>328177</v>
      </c>
      <c r="F163" s="20">
        <f t="shared" ref="F163" si="22">F164+F167+F169+F171+F173+F177+F179+F181+F175</f>
        <v>327611.7</v>
      </c>
      <c r="G163" s="20">
        <f>G164+G167+G169+G171+G173+G177+G179+G181+G175</f>
        <v>349161.7</v>
      </c>
    </row>
    <row r="164" spans="1:7" ht="60">
      <c r="A164" s="38" t="s">
        <v>493</v>
      </c>
      <c r="B164" s="37" t="s">
        <v>103</v>
      </c>
      <c r="C164" s="37" t="s">
        <v>481</v>
      </c>
      <c r="D164" s="35"/>
      <c r="E164" s="20">
        <f>E165+E166</f>
        <v>24148.3</v>
      </c>
      <c r="F164" s="20">
        <f>F165+F166</f>
        <v>25284.2</v>
      </c>
      <c r="G164" s="20">
        <f>G165+G166</f>
        <v>25284.2</v>
      </c>
    </row>
    <row r="165" spans="1:7" ht="30">
      <c r="A165" s="1" t="s">
        <v>21</v>
      </c>
      <c r="B165" s="37" t="s">
        <v>103</v>
      </c>
      <c r="C165" s="37" t="s">
        <v>481</v>
      </c>
      <c r="D165" s="45">
        <v>200</v>
      </c>
      <c r="E165" s="31">
        <v>17628.3</v>
      </c>
      <c r="F165" s="31">
        <v>18764.2</v>
      </c>
      <c r="G165" s="31">
        <v>22365.4</v>
      </c>
    </row>
    <row r="166" spans="1:7" ht="30">
      <c r="A166" s="38" t="s">
        <v>87</v>
      </c>
      <c r="B166" s="37" t="s">
        <v>103</v>
      </c>
      <c r="C166" s="37" t="s">
        <v>481</v>
      </c>
      <c r="D166" s="45">
        <v>400</v>
      </c>
      <c r="E166" s="31">
        <v>6520</v>
      </c>
      <c r="F166" s="31">
        <v>6520</v>
      </c>
      <c r="G166" s="31">
        <v>2918.8</v>
      </c>
    </row>
    <row r="167" spans="1:7" ht="45">
      <c r="A167" s="114" t="s">
        <v>503</v>
      </c>
      <c r="B167" s="34" t="s">
        <v>103</v>
      </c>
      <c r="C167" s="34" t="s">
        <v>504</v>
      </c>
      <c r="D167" s="35"/>
      <c r="E167" s="20">
        <f>SUM(E168)</f>
        <v>0</v>
      </c>
      <c r="F167" s="20">
        <f>SUM(F168)</f>
        <v>0</v>
      </c>
      <c r="G167" s="20">
        <f>SUM(G168)</f>
        <v>10000</v>
      </c>
    </row>
    <row r="168" spans="1:7" ht="30">
      <c r="A168" s="36" t="s">
        <v>87</v>
      </c>
      <c r="B168" s="34" t="s">
        <v>103</v>
      </c>
      <c r="C168" s="34" t="s">
        <v>504</v>
      </c>
      <c r="D168" s="35">
        <v>400</v>
      </c>
      <c r="E168" s="20">
        <f>2500-615-1885</f>
        <v>0</v>
      </c>
      <c r="G168" s="31">
        <v>10000</v>
      </c>
    </row>
    <row r="169" spans="1:7" ht="30">
      <c r="A169" s="106" t="s">
        <v>505</v>
      </c>
      <c r="B169" s="101" t="s">
        <v>103</v>
      </c>
      <c r="C169" s="101" t="s">
        <v>506</v>
      </c>
      <c r="D169" s="102"/>
      <c r="E169" s="31">
        <f>SUM(E170)</f>
        <v>50</v>
      </c>
      <c r="F169" s="31">
        <f>SUM(F170)</f>
        <v>50</v>
      </c>
      <c r="G169" s="31">
        <f>SUM(G170)</f>
        <v>0</v>
      </c>
    </row>
    <row r="170" spans="1:7" ht="30">
      <c r="A170" s="104" t="s">
        <v>21</v>
      </c>
      <c r="B170" s="101" t="s">
        <v>103</v>
      </c>
      <c r="C170" s="101" t="s">
        <v>506</v>
      </c>
      <c r="D170" s="102">
        <v>200</v>
      </c>
      <c r="E170" s="31">
        <v>50</v>
      </c>
      <c r="F170" s="31">
        <v>50</v>
      </c>
      <c r="G170" s="31"/>
    </row>
    <row r="171" spans="1:7" ht="45">
      <c r="A171" s="104" t="s">
        <v>507</v>
      </c>
      <c r="B171" s="101" t="s">
        <v>103</v>
      </c>
      <c r="C171" s="101" t="s">
        <v>508</v>
      </c>
      <c r="D171" s="102"/>
      <c r="E171" s="31">
        <f>SUM(E172)</f>
        <v>8700</v>
      </c>
      <c r="F171" s="31">
        <f>SUM(F172)</f>
        <v>2475</v>
      </c>
      <c r="G171" s="31">
        <f>SUM(G172)</f>
        <v>2475</v>
      </c>
    </row>
    <row r="172" spans="1:7" ht="30">
      <c r="A172" s="36" t="s">
        <v>87</v>
      </c>
      <c r="B172" s="101" t="s">
        <v>103</v>
      </c>
      <c r="C172" s="101" t="s">
        <v>508</v>
      </c>
      <c r="D172" s="102">
        <v>400</v>
      </c>
      <c r="E172" s="31">
        <v>8700</v>
      </c>
      <c r="F172" s="31">
        <v>2475</v>
      </c>
      <c r="G172" s="31">
        <v>2475</v>
      </c>
    </row>
    <row r="173" spans="1:7" ht="75">
      <c r="A173" s="104" t="s">
        <v>509</v>
      </c>
      <c r="B173" s="101" t="s">
        <v>103</v>
      </c>
      <c r="C173" s="101" t="s">
        <v>510</v>
      </c>
      <c r="D173" s="102"/>
      <c r="E173" s="31">
        <f>SUM(E174)</f>
        <v>0</v>
      </c>
      <c r="F173" s="31">
        <f>SUM(F174)</f>
        <v>8400</v>
      </c>
      <c r="G173" s="31">
        <f>SUM(G174)</f>
        <v>20000</v>
      </c>
    </row>
    <row r="174" spans="1:7" ht="30">
      <c r="A174" s="36" t="s">
        <v>87</v>
      </c>
      <c r="B174" s="101" t="s">
        <v>103</v>
      </c>
      <c r="C174" s="101" t="s">
        <v>510</v>
      </c>
      <c r="D174" s="102">
        <v>400</v>
      </c>
      <c r="E174" s="31"/>
      <c r="F174" s="31">
        <v>8400</v>
      </c>
      <c r="G174" s="31">
        <v>20000</v>
      </c>
    </row>
    <row r="175" spans="1:7" ht="60">
      <c r="A175" s="115" t="s">
        <v>520</v>
      </c>
      <c r="B175" s="116" t="s">
        <v>103</v>
      </c>
      <c r="C175" s="117" t="s">
        <v>521</v>
      </c>
      <c r="D175" s="110"/>
      <c r="E175" s="31">
        <f>E176</f>
        <v>3876.2</v>
      </c>
      <c r="F175" s="31"/>
      <c r="G175" s="31"/>
    </row>
    <row r="176" spans="1:7" ht="30">
      <c r="A176" s="115" t="s">
        <v>87</v>
      </c>
      <c r="B176" s="116" t="s">
        <v>103</v>
      </c>
      <c r="C176" s="117" t="s">
        <v>521</v>
      </c>
      <c r="D176" s="110">
        <v>400</v>
      </c>
      <c r="E176" s="31">
        <v>3876.2</v>
      </c>
      <c r="F176" s="31"/>
      <c r="G176" s="31"/>
    </row>
    <row r="177" spans="1:7" ht="45">
      <c r="A177" s="33" t="s">
        <v>260</v>
      </c>
      <c r="B177" s="34" t="s">
        <v>103</v>
      </c>
      <c r="C177" s="34" t="s">
        <v>261</v>
      </c>
      <c r="D177" s="35"/>
      <c r="E177" s="20">
        <f>SUM(E178)</f>
        <v>251456.3</v>
      </c>
      <c r="F177" s="20">
        <f>SUM(F178)</f>
        <v>251456.3</v>
      </c>
      <c r="G177" s="20">
        <f>SUM(G178)</f>
        <v>251456.3</v>
      </c>
    </row>
    <row r="178" spans="1:7">
      <c r="A178" s="38" t="s">
        <v>22</v>
      </c>
      <c r="B178" s="34" t="s">
        <v>103</v>
      </c>
      <c r="C178" s="34" t="s">
        <v>261</v>
      </c>
      <c r="D178" s="35">
        <v>800</v>
      </c>
      <c r="E178" s="31">
        <v>251456.3</v>
      </c>
      <c r="F178" s="31">
        <v>251456.3</v>
      </c>
      <c r="G178" s="31">
        <v>251456.3</v>
      </c>
    </row>
    <row r="179" spans="1:7" ht="60">
      <c r="A179" s="33" t="s">
        <v>262</v>
      </c>
      <c r="B179" s="34" t="s">
        <v>103</v>
      </c>
      <c r="C179" s="34" t="s">
        <v>263</v>
      </c>
      <c r="D179" s="35"/>
      <c r="E179" s="20">
        <f>SUM(E180)</f>
        <v>2429.9</v>
      </c>
      <c r="F179" s="20">
        <f>SUM(F180)</f>
        <v>2429.9</v>
      </c>
      <c r="G179" s="20">
        <f>SUM(G180)</f>
        <v>2429.9</v>
      </c>
    </row>
    <row r="180" spans="1:7">
      <c r="A180" s="38" t="s">
        <v>22</v>
      </c>
      <c r="B180" s="34" t="s">
        <v>103</v>
      </c>
      <c r="C180" s="34" t="s">
        <v>263</v>
      </c>
      <c r="D180" s="35">
        <v>800</v>
      </c>
      <c r="E180" s="31">
        <v>2429.9</v>
      </c>
      <c r="F180" s="31">
        <v>2429.9</v>
      </c>
      <c r="G180" s="31">
        <v>2429.9</v>
      </c>
    </row>
    <row r="181" spans="1:7" ht="45">
      <c r="A181" s="33" t="s">
        <v>264</v>
      </c>
      <c r="B181" s="34" t="s">
        <v>103</v>
      </c>
      <c r="C181" s="34" t="s">
        <v>265</v>
      </c>
      <c r="D181" s="35"/>
      <c r="E181" s="20">
        <f>SUM(E182)</f>
        <v>37516.300000000003</v>
      </c>
      <c r="F181" s="20">
        <f>SUM(F182)</f>
        <v>37516.300000000003</v>
      </c>
      <c r="G181" s="20">
        <f>SUM(G182)</f>
        <v>37516.300000000003</v>
      </c>
    </row>
    <row r="182" spans="1:7">
      <c r="A182" s="38" t="s">
        <v>22</v>
      </c>
      <c r="B182" s="34" t="s">
        <v>103</v>
      </c>
      <c r="C182" s="34" t="s">
        <v>265</v>
      </c>
      <c r="D182" s="35">
        <v>800</v>
      </c>
      <c r="E182" s="31">
        <v>37516.300000000003</v>
      </c>
      <c r="F182" s="31">
        <v>37516.300000000003</v>
      </c>
      <c r="G182" s="31">
        <v>37516.300000000003</v>
      </c>
    </row>
    <row r="183" spans="1:7">
      <c r="A183" s="41" t="s">
        <v>113</v>
      </c>
      <c r="B183" s="42" t="s">
        <v>114</v>
      </c>
      <c r="C183" s="42"/>
      <c r="D183" s="43"/>
      <c r="E183" s="14">
        <f>SUM(E184+E204)</f>
        <v>4196.3</v>
      </c>
      <c r="F183" s="14">
        <f>SUM(F184+F204)</f>
        <v>29336.399999999998</v>
      </c>
      <c r="G183" s="14">
        <f>SUM(G184+G204)</f>
        <v>27382.1</v>
      </c>
    </row>
    <row r="184" spans="1:7" ht="30">
      <c r="A184" s="33" t="s">
        <v>127</v>
      </c>
      <c r="B184" s="34" t="s">
        <v>114</v>
      </c>
      <c r="C184" s="37" t="s">
        <v>128</v>
      </c>
      <c r="D184" s="35"/>
      <c r="E184" s="20">
        <f>SUM(E185+E189)</f>
        <v>808.00000000000011</v>
      </c>
      <c r="F184" s="20">
        <f>SUM(F185+F189)</f>
        <v>1450</v>
      </c>
      <c r="G184" s="20">
        <f>SUM(G185+G189)</f>
        <v>1350</v>
      </c>
    </row>
    <row r="185" spans="1:7">
      <c r="A185" s="33" t="s">
        <v>129</v>
      </c>
      <c r="B185" s="34" t="s">
        <v>114</v>
      </c>
      <c r="C185" s="37" t="s">
        <v>130</v>
      </c>
      <c r="D185" s="35"/>
      <c r="E185" s="20">
        <f>SUM(E186)</f>
        <v>0</v>
      </c>
      <c r="F185" s="20">
        <f t="shared" ref="F185:G187" si="23">SUM(F186)</f>
        <v>100</v>
      </c>
      <c r="G185" s="20">
        <f t="shared" si="23"/>
        <v>0</v>
      </c>
    </row>
    <row r="186" spans="1:7" ht="30">
      <c r="A186" s="33" t="s">
        <v>131</v>
      </c>
      <c r="B186" s="34" t="s">
        <v>114</v>
      </c>
      <c r="C186" s="37" t="s">
        <v>132</v>
      </c>
      <c r="D186" s="35"/>
      <c r="E186" s="20">
        <f>SUM(E187)</f>
        <v>0</v>
      </c>
      <c r="F186" s="20">
        <f t="shared" si="23"/>
        <v>100</v>
      </c>
      <c r="G186" s="20">
        <f t="shared" si="23"/>
        <v>0</v>
      </c>
    </row>
    <row r="187" spans="1:7" ht="45">
      <c r="A187" s="114" t="s">
        <v>511</v>
      </c>
      <c r="B187" s="101" t="s">
        <v>114</v>
      </c>
      <c r="C187" s="101" t="s">
        <v>512</v>
      </c>
      <c r="D187" s="102"/>
      <c r="E187" s="31">
        <f>SUM(E188)</f>
        <v>0</v>
      </c>
      <c r="F187" s="31">
        <f t="shared" si="23"/>
        <v>100</v>
      </c>
      <c r="G187" s="31">
        <f t="shared" si="23"/>
        <v>0</v>
      </c>
    </row>
    <row r="188" spans="1:7" ht="30">
      <c r="A188" s="103" t="s">
        <v>87</v>
      </c>
      <c r="B188" s="101" t="s">
        <v>114</v>
      </c>
      <c r="C188" s="101" t="s">
        <v>512</v>
      </c>
      <c r="D188" s="102">
        <v>400</v>
      </c>
      <c r="E188" s="31"/>
      <c r="F188" s="31">
        <v>100</v>
      </c>
      <c r="G188" s="31"/>
    </row>
    <row r="189" spans="1:7" ht="30">
      <c r="A189" s="38" t="s">
        <v>133</v>
      </c>
      <c r="B189" s="34" t="s">
        <v>114</v>
      </c>
      <c r="C189" s="37" t="s">
        <v>134</v>
      </c>
      <c r="D189" s="35"/>
      <c r="E189" s="20">
        <f>SUM(E190+E201)</f>
        <v>808.00000000000011</v>
      </c>
      <c r="F189" s="20">
        <f>SUM(F190+F201)</f>
        <v>1350</v>
      </c>
      <c r="G189" s="20">
        <f>SUM(G190+G201)</f>
        <v>1350</v>
      </c>
    </row>
    <row r="190" spans="1:7" ht="30">
      <c r="A190" s="38" t="s">
        <v>135</v>
      </c>
      <c r="B190" s="34" t="s">
        <v>114</v>
      </c>
      <c r="C190" s="37" t="s">
        <v>136</v>
      </c>
      <c r="D190" s="35"/>
      <c r="E190" s="20">
        <f>SUM(E191+E193+E195+E197+E199)</f>
        <v>634.90000000000009</v>
      </c>
      <c r="F190" s="20">
        <f>SUM(F191+F193+F195+F197+F199)</f>
        <v>1150</v>
      </c>
      <c r="G190" s="20">
        <f>SUM(G191+G193+G195+G197+G199)</f>
        <v>1150</v>
      </c>
    </row>
    <row r="191" spans="1:7" ht="45">
      <c r="A191" s="38" t="s">
        <v>137</v>
      </c>
      <c r="B191" s="34" t="s">
        <v>114</v>
      </c>
      <c r="C191" s="37" t="s">
        <v>138</v>
      </c>
      <c r="D191" s="35"/>
      <c r="E191" s="20">
        <f>SUM(E192)</f>
        <v>248.5</v>
      </c>
      <c r="F191" s="20">
        <f>SUM(F192)</f>
        <v>450</v>
      </c>
      <c r="G191" s="20">
        <f>SUM(G192)</f>
        <v>450</v>
      </c>
    </row>
    <row r="192" spans="1:7" ht="30">
      <c r="A192" s="1" t="s">
        <v>21</v>
      </c>
      <c r="B192" s="34" t="s">
        <v>114</v>
      </c>
      <c r="C192" s="37" t="s">
        <v>138</v>
      </c>
      <c r="D192" s="35">
        <v>200</v>
      </c>
      <c r="E192" s="31">
        <v>248.5</v>
      </c>
      <c r="F192" s="31">
        <v>450</v>
      </c>
      <c r="G192" s="31">
        <v>450</v>
      </c>
    </row>
    <row r="193" spans="1:7" ht="30">
      <c r="A193" s="38" t="s">
        <v>139</v>
      </c>
      <c r="B193" s="34" t="s">
        <v>114</v>
      </c>
      <c r="C193" s="34" t="s">
        <v>140</v>
      </c>
      <c r="D193" s="35"/>
      <c r="E193" s="20">
        <f>SUM(E194)</f>
        <v>165.6</v>
      </c>
      <c r="F193" s="20">
        <f>SUM(F194)</f>
        <v>300</v>
      </c>
      <c r="G193" s="20">
        <f>SUM(G194)</f>
        <v>300</v>
      </c>
    </row>
    <row r="194" spans="1:7">
      <c r="A194" s="38" t="s">
        <v>22</v>
      </c>
      <c r="B194" s="34" t="s">
        <v>114</v>
      </c>
      <c r="C194" s="34" t="s">
        <v>140</v>
      </c>
      <c r="D194" s="35">
        <v>800</v>
      </c>
      <c r="E194" s="31">
        <v>165.6</v>
      </c>
      <c r="F194" s="31">
        <v>300</v>
      </c>
      <c r="G194" s="31">
        <v>300</v>
      </c>
    </row>
    <row r="195" spans="1:7" ht="60">
      <c r="A195" s="36" t="s">
        <v>141</v>
      </c>
      <c r="B195" s="34" t="s">
        <v>114</v>
      </c>
      <c r="C195" s="34" t="s">
        <v>142</v>
      </c>
      <c r="D195" s="35"/>
      <c r="E195" s="20">
        <f>SUM(E196)</f>
        <v>110.4</v>
      </c>
      <c r="F195" s="20">
        <f>SUM(F196)</f>
        <v>200</v>
      </c>
      <c r="G195" s="20">
        <f>SUM(G196)</f>
        <v>200</v>
      </c>
    </row>
    <row r="196" spans="1:7">
      <c r="A196" s="38" t="s">
        <v>22</v>
      </c>
      <c r="B196" s="34" t="s">
        <v>114</v>
      </c>
      <c r="C196" s="34" t="s">
        <v>142</v>
      </c>
      <c r="D196" s="35">
        <v>800</v>
      </c>
      <c r="E196" s="31">
        <v>110.4</v>
      </c>
      <c r="F196" s="31">
        <v>200</v>
      </c>
      <c r="G196" s="31">
        <v>200</v>
      </c>
    </row>
    <row r="197" spans="1:7" ht="105">
      <c r="A197" s="36" t="s">
        <v>143</v>
      </c>
      <c r="B197" s="34" t="s">
        <v>114</v>
      </c>
      <c r="C197" s="34" t="s">
        <v>144</v>
      </c>
      <c r="D197" s="35"/>
      <c r="E197" s="20">
        <f>SUM(E198)</f>
        <v>55.2</v>
      </c>
      <c r="F197" s="20">
        <f>SUM(F198)</f>
        <v>100</v>
      </c>
      <c r="G197" s="20">
        <f>SUM(G198)</f>
        <v>100</v>
      </c>
    </row>
    <row r="198" spans="1:7">
      <c r="A198" s="36" t="s">
        <v>22</v>
      </c>
      <c r="B198" s="34" t="s">
        <v>114</v>
      </c>
      <c r="C198" s="34" t="s">
        <v>144</v>
      </c>
      <c r="D198" s="35">
        <v>800</v>
      </c>
      <c r="E198" s="31">
        <v>55.2</v>
      </c>
      <c r="F198" s="31">
        <v>100</v>
      </c>
      <c r="G198" s="31">
        <v>100</v>
      </c>
    </row>
    <row r="199" spans="1:7" ht="90">
      <c r="A199" s="36" t="s">
        <v>145</v>
      </c>
      <c r="B199" s="34" t="s">
        <v>114</v>
      </c>
      <c r="C199" s="34" t="s">
        <v>146</v>
      </c>
      <c r="D199" s="35"/>
      <c r="E199" s="20">
        <f>SUM(E200)</f>
        <v>55.2</v>
      </c>
      <c r="F199" s="20">
        <f>SUM(F200)</f>
        <v>100</v>
      </c>
      <c r="G199" s="20">
        <f>SUM(G200)</f>
        <v>100</v>
      </c>
    </row>
    <row r="200" spans="1:7">
      <c r="A200" s="36" t="s">
        <v>22</v>
      </c>
      <c r="B200" s="34" t="s">
        <v>114</v>
      </c>
      <c r="C200" s="34" t="s">
        <v>146</v>
      </c>
      <c r="D200" s="35">
        <v>800</v>
      </c>
      <c r="E200" s="31">
        <v>55.2</v>
      </c>
      <c r="F200" s="31">
        <v>100</v>
      </c>
      <c r="G200" s="31">
        <v>100</v>
      </c>
    </row>
    <row r="201" spans="1:7" ht="30">
      <c r="A201" s="36" t="s">
        <v>147</v>
      </c>
      <c r="B201" s="34" t="s">
        <v>114</v>
      </c>
      <c r="C201" s="34" t="s">
        <v>148</v>
      </c>
      <c r="D201" s="35"/>
      <c r="E201" s="20">
        <f>E202</f>
        <v>173.1</v>
      </c>
      <c r="F201" s="20">
        <f>F202</f>
        <v>200</v>
      </c>
      <c r="G201" s="20">
        <f>G202</f>
        <v>200</v>
      </c>
    </row>
    <row r="202" spans="1:7" ht="30">
      <c r="A202" s="49" t="s">
        <v>149</v>
      </c>
      <c r="B202" s="34" t="s">
        <v>114</v>
      </c>
      <c r="C202" s="34" t="s">
        <v>150</v>
      </c>
      <c r="D202" s="35"/>
      <c r="E202" s="20">
        <f>SUM(E203)</f>
        <v>173.1</v>
      </c>
      <c r="F202" s="20">
        <f>SUM(F203)</f>
        <v>200</v>
      </c>
      <c r="G202" s="20">
        <f>SUM(G203)</f>
        <v>200</v>
      </c>
    </row>
    <row r="203" spans="1:7" ht="30">
      <c r="A203" s="36" t="s">
        <v>66</v>
      </c>
      <c r="B203" s="34" t="s">
        <v>114</v>
      </c>
      <c r="C203" s="34" t="s">
        <v>150</v>
      </c>
      <c r="D203" s="35">
        <v>600</v>
      </c>
      <c r="E203" s="31">
        <v>173.1</v>
      </c>
      <c r="F203" s="31">
        <v>200</v>
      </c>
      <c r="G203" s="31">
        <v>200</v>
      </c>
    </row>
    <row r="204" spans="1:7" ht="60">
      <c r="A204" s="33" t="s">
        <v>115</v>
      </c>
      <c r="B204" s="34" t="s">
        <v>114</v>
      </c>
      <c r="C204" s="37" t="s">
        <v>116</v>
      </c>
      <c r="D204" s="45"/>
      <c r="E204" s="20">
        <f>SUM(E205+E208)</f>
        <v>3388.3</v>
      </c>
      <c r="F204" s="20">
        <f>SUM(F205+F208)</f>
        <v>27886.399999999998</v>
      </c>
      <c r="G204" s="20">
        <f>SUM(G205+G208)</f>
        <v>26032.1</v>
      </c>
    </row>
    <row r="205" spans="1:7" ht="30">
      <c r="A205" s="33" t="s">
        <v>117</v>
      </c>
      <c r="B205" s="34" t="s">
        <v>114</v>
      </c>
      <c r="C205" s="37" t="s">
        <v>118</v>
      </c>
      <c r="D205" s="45"/>
      <c r="E205" s="20">
        <f t="shared" ref="E205:G206" si="24">SUM(E206)</f>
        <v>393.4</v>
      </c>
      <c r="F205" s="20">
        <f t="shared" si="24"/>
        <v>712.6</v>
      </c>
      <c r="G205" s="20">
        <f t="shared" si="24"/>
        <v>712.6</v>
      </c>
    </row>
    <row r="206" spans="1:7" ht="45">
      <c r="A206" s="33" t="s">
        <v>119</v>
      </c>
      <c r="B206" s="34" t="s">
        <v>114</v>
      </c>
      <c r="C206" s="37" t="s">
        <v>120</v>
      </c>
      <c r="D206" s="45"/>
      <c r="E206" s="20">
        <f t="shared" si="24"/>
        <v>393.4</v>
      </c>
      <c r="F206" s="20">
        <f t="shared" si="24"/>
        <v>712.6</v>
      </c>
      <c r="G206" s="20">
        <f t="shared" si="24"/>
        <v>712.6</v>
      </c>
    </row>
    <row r="207" spans="1:7" ht="30">
      <c r="A207" s="1" t="s">
        <v>21</v>
      </c>
      <c r="B207" s="34" t="s">
        <v>114</v>
      </c>
      <c r="C207" s="37" t="s">
        <v>120</v>
      </c>
      <c r="D207" s="45">
        <v>200</v>
      </c>
      <c r="E207" s="31">
        <v>393.4</v>
      </c>
      <c r="F207" s="31">
        <v>712.6</v>
      </c>
      <c r="G207" s="31">
        <v>712.6</v>
      </c>
    </row>
    <row r="208" spans="1:7" ht="30">
      <c r="A208" s="38" t="s">
        <v>121</v>
      </c>
      <c r="B208" s="34" t="s">
        <v>114</v>
      </c>
      <c r="C208" s="37" t="s">
        <v>122</v>
      </c>
      <c r="D208" s="45"/>
      <c r="E208" s="20">
        <f>SUM(E211)+E209</f>
        <v>2994.9</v>
      </c>
      <c r="F208" s="20">
        <f>SUM(F211)+F209</f>
        <v>27173.8</v>
      </c>
      <c r="G208" s="20">
        <f>SUM(G211)+G209</f>
        <v>25319.5</v>
      </c>
    </row>
    <row r="209" spans="1:7" ht="45">
      <c r="A209" s="38" t="s">
        <v>123</v>
      </c>
      <c r="B209" s="34" t="s">
        <v>114</v>
      </c>
      <c r="C209" s="37" t="s">
        <v>124</v>
      </c>
      <c r="D209" s="45"/>
      <c r="E209" s="20">
        <f>E210</f>
        <v>73.900000000000006</v>
      </c>
      <c r="F209" s="20">
        <f>F210</f>
        <v>133.80000000000001</v>
      </c>
      <c r="G209" s="20">
        <f>G210</f>
        <v>133.80000000000001</v>
      </c>
    </row>
    <row r="210" spans="1:7" ht="30">
      <c r="A210" s="1" t="s">
        <v>21</v>
      </c>
      <c r="B210" s="34" t="s">
        <v>114</v>
      </c>
      <c r="C210" s="37" t="s">
        <v>124</v>
      </c>
      <c r="D210" s="45">
        <v>200</v>
      </c>
      <c r="E210" s="31">
        <v>73.900000000000006</v>
      </c>
      <c r="F210" s="31">
        <v>133.80000000000001</v>
      </c>
      <c r="G210" s="31">
        <v>133.80000000000001</v>
      </c>
    </row>
    <row r="211" spans="1:7" ht="60">
      <c r="A211" s="38" t="s">
        <v>125</v>
      </c>
      <c r="B211" s="34" t="s">
        <v>114</v>
      </c>
      <c r="C211" s="34" t="s">
        <v>126</v>
      </c>
      <c r="D211" s="35"/>
      <c r="E211" s="20">
        <f>SUM(E212)</f>
        <v>2921</v>
      </c>
      <c r="F211" s="20">
        <f>SUM(F212)</f>
        <v>27040</v>
      </c>
      <c r="G211" s="20">
        <f>SUM(G212)</f>
        <v>25185.7</v>
      </c>
    </row>
    <row r="212" spans="1:7" ht="30">
      <c r="A212" s="1" t="s">
        <v>21</v>
      </c>
      <c r="B212" s="34" t="s">
        <v>114</v>
      </c>
      <c r="C212" s="34" t="s">
        <v>126</v>
      </c>
      <c r="D212" s="35">
        <v>200</v>
      </c>
      <c r="E212" s="31">
        <v>2921</v>
      </c>
      <c r="F212" s="31">
        <v>27040</v>
      </c>
      <c r="G212" s="31">
        <v>25185.7</v>
      </c>
    </row>
    <row r="213" spans="1:7">
      <c r="A213" s="41" t="s">
        <v>151</v>
      </c>
      <c r="B213" s="42" t="s">
        <v>152</v>
      </c>
      <c r="C213" s="42"/>
      <c r="D213" s="43"/>
      <c r="E213" s="14">
        <f>E214+E243+E265+E290</f>
        <v>443535.69999999995</v>
      </c>
      <c r="F213" s="14">
        <f>F214+F243+F265+F290</f>
        <v>428212.5</v>
      </c>
      <c r="G213" s="14">
        <f>G214+G243+G265+G290</f>
        <v>424321.8</v>
      </c>
    </row>
    <row r="214" spans="1:7">
      <c r="A214" s="41" t="s">
        <v>153</v>
      </c>
      <c r="B214" s="42" t="s">
        <v>154</v>
      </c>
      <c r="C214" s="42"/>
      <c r="D214" s="43"/>
      <c r="E214" s="14">
        <f>SUM(E227)+E215+E218</f>
        <v>27385.8</v>
      </c>
      <c r="F214" s="14">
        <f>SUM(F227)+F215+F218</f>
        <v>36944.800000000003</v>
      </c>
      <c r="G214" s="14">
        <f>SUM(G227)+G215+G218</f>
        <v>37154.199999999997</v>
      </c>
    </row>
    <row r="215" spans="1:7">
      <c r="A215" s="48" t="s">
        <v>10</v>
      </c>
      <c r="B215" s="34" t="s">
        <v>154</v>
      </c>
      <c r="C215" s="34" t="s">
        <v>11</v>
      </c>
      <c r="D215" s="35"/>
      <c r="E215" s="20">
        <f t="shared" ref="E215:G216" si="25">SUM(E216)</f>
        <v>1800</v>
      </c>
      <c r="F215" s="20">
        <f t="shared" si="25"/>
        <v>1800</v>
      </c>
      <c r="G215" s="20">
        <f t="shared" si="25"/>
        <v>1800</v>
      </c>
    </row>
    <row r="216" spans="1:7" ht="30">
      <c r="A216" s="48" t="s">
        <v>438</v>
      </c>
      <c r="B216" s="34" t="s">
        <v>154</v>
      </c>
      <c r="C216" s="34" t="s">
        <v>439</v>
      </c>
      <c r="D216" s="35"/>
      <c r="E216" s="20">
        <f t="shared" si="25"/>
        <v>1800</v>
      </c>
      <c r="F216" s="20">
        <f t="shared" si="25"/>
        <v>1800</v>
      </c>
      <c r="G216" s="20">
        <f t="shared" si="25"/>
        <v>1800</v>
      </c>
    </row>
    <row r="217" spans="1:7" ht="30">
      <c r="A217" s="36" t="s">
        <v>87</v>
      </c>
      <c r="B217" s="34" t="s">
        <v>154</v>
      </c>
      <c r="C217" s="34" t="s">
        <v>439</v>
      </c>
      <c r="D217" s="35">
        <v>400</v>
      </c>
      <c r="E217" s="31">
        <v>1800</v>
      </c>
      <c r="F217" s="31">
        <v>1800</v>
      </c>
      <c r="G217" s="31">
        <v>1800</v>
      </c>
    </row>
    <row r="218" spans="1:7" ht="30">
      <c r="A218" s="33" t="s">
        <v>266</v>
      </c>
      <c r="B218" s="34" t="s">
        <v>154</v>
      </c>
      <c r="C218" s="37" t="s">
        <v>267</v>
      </c>
      <c r="D218" s="45"/>
      <c r="E218" s="20">
        <f>SUM(E223)+E220</f>
        <v>546.6</v>
      </c>
      <c r="F218" s="20">
        <f>SUM(F223)+F220</f>
        <v>992</v>
      </c>
      <c r="G218" s="20">
        <f>SUM(G223)+G220</f>
        <v>1005.1</v>
      </c>
    </row>
    <row r="219" spans="1:7" ht="30">
      <c r="A219" s="33" t="s">
        <v>268</v>
      </c>
      <c r="B219" s="34" t="s">
        <v>154</v>
      </c>
      <c r="C219" s="37" t="s">
        <v>463</v>
      </c>
      <c r="D219" s="45"/>
      <c r="E219" s="20">
        <f>E220</f>
        <v>276.10000000000002</v>
      </c>
      <c r="F219" s="20">
        <f>F220</f>
        <v>500</v>
      </c>
      <c r="G219" s="20">
        <f>G220</f>
        <v>500</v>
      </c>
    </row>
    <row r="220" spans="1:7" ht="30">
      <c r="A220" s="33" t="s">
        <v>464</v>
      </c>
      <c r="B220" s="34" t="s">
        <v>154</v>
      </c>
      <c r="C220" s="37" t="s">
        <v>269</v>
      </c>
      <c r="D220" s="45"/>
      <c r="E220" s="20">
        <f>E221</f>
        <v>276.10000000000002</v>
      </c>
      <c r="F220" s="20">
        <f t="shared" ref="F220:G220" si="26">F221</f>
        <v>500</v>
      </c>
      <c r="G220" s="20">
        <f t="shared" si="26"/>
        <v>500</v>
      </c>
    </row>
    <row r="221" spans="1:7">
      <c r="A221" s="33" t="s">
        <v>270</v>
      </c>
      <c r="B221" s="37" t="s">
        <v>154</v>
      </c>
      <c r="C221" s="37" t="s">
        <v>271</v>
      </c>
      <c r="D221" s="45"/>
      <c r="E221" s="31">
        <f>E222</f>
        <v>276.10000000000002</v>
      </c>
      <c r="F221" s="31">
        <f t="shared" ref="F221:G221" si="27">F222</f>
        <v>500</v>
      </c>
      <c r="G221" s="31">
        <f t="shared" si="27"/>
        <v>500</v>
      </c>
    </row>
    <row r="222" spans="1:7" ht="30">
      <c r="A222" s="1" t="s">
        <v>21</v>
      </c>
      <c r="B222" s="37" t="s">
        <v>154</v>
      </c>
      <c r="C222" s="37" t="s">
        <v>271</v>
      </c>
      <c r="D222" s="45">
        <v>200</v>
      </c>
      <c r="E222" s="31">
        <v>276.10000000000002</v>
      </c>
      <c r="F222" s="31">
        <v>500</v>
      </c>
      <c r="G222" s="31">
        <v>500</v>
      </c>
    </row>
    <row r="223" spans="1:7" ht="45">
      <c r="A223" s="33" t="s">
        <v>440</v>
      </c>
      <c r="B223" s="34" t="s">
        <v>154</v>
      </c>
      <c r="C223" s="34" t="s">
        <v>441</v>
      </c>
      <c r="D223" s="35"/>
      <c r="E223" s="20">
        <f>SUM(E224)</f>
        <v>270.5</v>
      </c>
      <c r="F223" s="20">
        <f t="shared" ref="F223:G225" si="28">SUM(F224)</f>
        <v>492</v>
      </c>
      <c r="G223" s="20">
        <f t="shared" si="28"/>
        <v>505.1</v>
      </c>
    </row>
    <row r="224" spans="1:7" ht="45">
      <c r="A224" s="33" t="s">
        <v>442</v>
      </c>
      <c r="B224" s="34" t="s">
        <v>154</v>
      </c>
      <c r="C224" s="34" t="s">
        <v>443</v>
      </c>
      <c r="D224" s="35"/>
      <c r="E224" s="20">
        <f>SUM(E225)</f>
        <v>270.5</v>
      </c>
      <c r="F224" s="20">
        <f t="shared" si="28"/>
        <v>492</v>
      </c>
      <c r="G224" s="20">
        <f t="shared" si="28"/>
        <v>505.1</v>
      </c>
    </row>
    <row r="225" spans="1:7">
      <c r="A225" s="33" t="s">
        <v>444</v>
      </c>
      <c r="B225" s="34" t="s">
        <v>154</v>
      </c>
      <c r="C225" s="34" t="s">
        <v>445</v>
      </c>
      <c r="D225" s="35"/>
      <c r="E225" s="20">
        <f>SUM(E226)</f>
        <v>270.5</v>
      </c>
      <c r="F225" s="20">
        <f t="shared" si="28"/>
        <v>492</v>
      </c>
      <c r="G225" s="20">
        <f t="shared" si="28"/>
        <v>505.1</v>
      </c>
    </row>
    <row r="226" spans="1:7" ht="30">
      <c r="A226" s="38" t="s">
        <v>21</v>
      </c>
      <c r="B226" s="34" t="s">
        <v>154</v>
      </c>
      <c r="C226" s="34" t="s">
        <v>445</v>
      </c>
      <c r="D226" s="35">
        <v>200</v>
      </c>
      <c r="E226" s="31">
        <v>270.5</v>
      </c>
      <c r="F226" s="31">
        <v>492</v>
      </c>
      <c r="G226" s="31">
        <v>505.1</v>
      </c>
    </row>
    <row r="227" spans="1:7" ht="60">
      <c r="A227" s="33" t="s">
        <v>272</v>
      </c>
      <c r="B227" s="34" t="s">
        <v>154</v>
      </c>
      <c r="C227" s="34" t="s">
        <v>108</v>
      </c>
      <c r="D227" s="35"/>
      <c r="E227" s="20">
        <f>E228+E237</f>
        <v>25039.200000000001</v>
      </c>
      <c r="F227" s="20">
        <f>F228+F237</f>
        <v>34152.800000000003</v>
      </c>
      <c r="G227" s="20">
        <f>G228+G237</f>
        <v>34349.1</v>
      </c>
    </row>
    <row r="228" spans="1:7" ht="45">
      <c r="A228" s="33" t="s">
        <v>155</v>
      </c>
      <c r="B228" s="34" t="s">
        <v>154</v>
      </c>
      <c r="C228" s="34" t="s">
        <v>156</v>
      </c>
      <c r="D228" s="35"/>
      <c r="E228" s="20">
        <f>E229+E232</f>
        <v>16644.7</v>
      </c>
      <c r="F228" s="20">
        <f>F229+F232</f>
        <v>18941.600000000002</v>
      </c>
      <c r="G228" s="20">
        <f>G229+G232</f>
        <v>19091.3</v>
      </c>
    </row>
    <row r="229" spans="1:7" ht="30">
      <c r="A229" s="46" t="s">
        <v>273</v>
      </c>
      <c r="B229" s="34" t="s">
        <v>154</v>
      </c>
      <c r="C229" s="34" t="s">
        <v>274</v>
      </c>
      <c r="D229" s="35"/>
      <c r="E229" s="20">
        <f>SUM(E230)</f>
        <v>15395.7</v>
      </c>
      <c r="F229" s="20">
        <f t="shared" ref="F229:G229" si="29">SUM(F230)</f>
        <v>17808.400000000001</v>
      </c>
      <c r="G229" s="20">
        <f t="shared" si="29"/>
        <v>17951.099999999999</v>
      </c>
    </row>
    <row r="230" spans="1:7" ht="45">
      <c r="A230" s="33" t="s">
        <v>275</v>
      </c>
      <c r="B230" s="34" t="s">
        <v>154</v>
      </c>
      <c r="C230" s="34" t="s">
        <v>276</v>
      </c>
      <c r="D230" s="35"/>
      <c r="E230" s="20">
        <f>SUM(E231)</f>
        <v>15395.7</v>
      </c>
      <c r="F230" s="20">
        <f>SUM(F231)</f>
        <v>17808.400000000001</v>
      </c>
      <c r="G230" s="20">
        <f>SUM(G231)</f>
        <v>17951.099999999999</v>
      </c>
    </row>
    <row r="231" spans="1:7">
      <c r="A231" s="38" t="s">
        <v>22</v>
      </c>
      <c r="B231" s="34" t="s">
        <v>154</v>
      </c>
      <c r="C231" s="34" t="s">
        <v>276</v>
      </c>
      <c r="D231" s="35">
        <v>800</v>
      </c>
      <c r="E231" s="31">
        <v>15395.7</v>
      </c>
      <c r="F231" s="31">
        <v>17808.400000000001</v>
      </c>
      <c r="G231" s="31">
        <v>17951.099999999999</v>
      </c>
    </row>
    <row r="232" spans="1:7" ht="45">
      <c r="A232" s="33" t="s">
        <v>157</v>
      </c>
      <c r="B232" s="37" t="s">
        <v>154</v>
      </c>
      <c r="C232" s="37" t="s">
        <v>158</v>
      </c>
      <c r="D232" s="45"/>
      <c r="E232" s="31">
        <f>E233+E235</f>
        <v>1249</v>
      </c>
      <c r="F232" s="31">
        <f>F233+F235</f>
        <v>1133.2</v>
      </c>
      <c r="G232" s="31">
        <f>G233+G235</f>
        <v>1140.2</v>
      </c>
    </row>
    <row r="233" spans="1:7" ht="45">
      <c r="A233" s="38" t="s">
        <v>159</v>
      </c>
      <c r="B233" s="37" t="s">
        <v>154</v>
      </c>
      <c r="C233" s="37" t="s">
        <v>160</v>
      </c>
      <c r="D233" s="45"/>
      <c r="E233" s="31">
        <f>E234</f>
        <v>144.69999999999999</v>
      </c>
      <c r="F233" s="31">
        <f>F234</f>
        <v>263.2</v>
      </c>
      <c r="G233" s="31">
        <f>G234</f>
        <v>270.2</v>
      </c>
    </row>
    <row r="234" spans="1:7" ht="30">
      <c r="A234" s="1" t="s">
        <v>21</v>
      </c>
      <c r="B234" s="37" t="s">
        <v>154</v>
      </c>
      <c r="C234" s="37" t="s">
        <v>160</v>
      </c>
      <c r="D234" s="45">
        <v>200</v>
      </c>
      <c r="E234" s="31">
        <v>144.69999999999999</v>
      </c>
      <c r="F234" s="31">
        <v>263.2</v>
      </c>
      <c r="G234" s="31">
        <v>270.2</v>
      </c>
    </row>
    <row r="235" spans="1:7" ht="30">
      <c r="A235" s="38" t="s">
        <v>277</v>
      </c>
      <c r="B235" s="37" t="s">
        <v>154</v>
      </c>
      <c r="C235" s="37" t="s">
        <v>278</v>
      </c>
      <c r="D235" s="45"/>
      <c r="E235" s="31">
        <f>E236</f>
        <v>1104.3</v>
      </c>
      <c r="F235" s="31">
        <f>F236</f>
        <v>870</v>
      </c>
      <c r="G235" s="31">
        <f>G236</f>
        <v>870</v>
      </c>
    </row>
    <row r="236" spans="1:7" ht="30">
      <c r="A236" s="1" t="s">
        <v>21</v>
      </c>
      <c r="B236" s="37" t="s">
        <v>154</v>
      </c>
      <c r="C236" s="37" t="s">
        <v>278</v>
      </c>
      <c r="D236" s="45">
        <v>200</v>
      </c>
      <c r="E236" s="31">
        <v>1104.3</v>
      </c>
      <c r="F236" s="31">
        <v>870</v>
      </c>
      <c r="G236" s="31">
        <v>870</v>
      </c>
    </row>
    <row r="237" spans="1:7" ht="30">
      <c r="A237" s="36" t="s">
        <v>161</v>
      </c>
      <c r="B237" s="34" t="s">
        <v>154</v>
      </c>
      <c r="C237" s="34" t="s">
        <v>162</v>
      </c>
      <c r="D237" s="35"/>
      <c r="E237" s="20">
        <f>E238</f>
        <v>8394.5</v>
      </c>
      <c r="F237" s="20">
        <f>F238</f>
        <v>15211.2</v>
      </c>
      <c r="G237" s="20">
        <f>G238</f>
        <v>15257.800000000001</v>
      </c>
    </row>
    <row r="238" spans="1:7" ht="30">
      <c r="A238" s="36" t="s">
        <v>163</v>
      </c>
      <c r="B238" s="34" t="s">
        <v>154</v>
      </c>
      <c r="C238" s="34" t="s">
        <v>164</v>
      </c>
      <c r="D238" s="35"/>
      <c r="E238" s="20">
        <f>E239+E241</f>
        <v>8394.5</v>
      </c>
      <c r="F238" s="20">
        <f>F239+F241</f>
        <v>15211.2</v>
      </c>
      <c r="G238" s="20">
        <f>G239+G241</f>
        <v>15257.800000000001</v>
      </c>
    </row>
    <row r="239" spans="1:7">
      <c r="A239" s="36" t="s">
        <v>165</v>
      </c>
      <c r="B239" s="34" t="s">
        <v>154</v>
      </c>
      <c r="C239" s="34" t="s">
        <v>166</v>
      </c>
      <c r="D239" s="35"/>
      <c r="E239" s="20">
        <f>SUM(E240)</f>
        <v>961.9</v>
      </c>
      <c r="F239" s="20">
        <f>SUM(F240)</f>
        <v>1749.6</v>
      </c>
      <c r="G239" s="20">
        <f>SUM(G240)</f>
        <v>1796.2</v>
      </c>
    </row>
    <row r="240" spans="1:7" ht="30">
      <c r="A240" s="1" t="s">
        <v>21</v>
      </c>
      <c r="B240" s="34" t="s">
        <v>154</v>
      </c>
      <c r="C240" s="34" t="s">
        <v>166</v>
      </c>
      <c r="D240" s="35">
        <v>200</v>
      </c>
      <c r="E240" s="31">
        <v>961.9</v>
      </c>
      <c r="F240" s="31">
        <v>1749.6</v>
      </c>
      <c r="G240" s="31">
        <v>1796.2</v>
      </c>
    </row>
    <row r="241" spans="1:7" ht="45">
      <c r="A241" s="36" t="s">
        <v>446</v>
      </c>
      <c r="B241" s="34" t="s">
        <v>154</v>
      </c>
      <c r="C241" s="34" t="s">
        <v>447</v>
      </c>
      <c r="D241" s="35"/>
      <c r="E241" s="20">
        <f>SUM(E242)</f>
        <v>7432.6</v>
      </c>
      <c r="F241" s="20">
        <f>SUM(F242)</f>
        <v>13461.6</v>
      </c>
      <c r="G241" s="20">
        <f>SUM(G242)</f>
        <v>13461.6</v>
      </c>
    </row>
    <row r="242" spans="1:7" ht="30">
      <c r="A242" s="1" t="s">
        <v>21</v>
      </c>
      <c r="B242" s="34" t="s">
        <v>154</v>
      </c>
      <c r="C242" s="34" t="s">
        <v>447</v>
      </c>
      <c r="D242" s="35">
        <v>200</v>
      </c>
      <c r="E242" s="31">
        <v>7432.6</v>
      </c>
      <c r="F242" s="31">
        <v>13461.6</v>
      </c>
      <c r="G242" s="31">
        <v>13461.6</v>
      </c>
    </row>
    <row r="243" spans="1:7">
      <c r="A243" s="41" t="s">
        <v>167</v>
      </c>
      <c r="B243" s="42" t="s">
        <v>168</v>
      </c>
      <c r="C243" s="42"/>
      <c r="D243" s="43"/>
      <c r="E243" s="14">
        <f>SUM(E249)+E244</f>
        <v>70248.3</v>
      </c>
      <c r="F243" s="14">
        <f>SUM(F249)+F244</f>
        <v>38038.5</v>
      </c>
      <c r="G243" s="14">
        <f>SUM(G249)+G244</f>
        <v>28214</v>
      </c>
    </row>
    <row r="244" spans="1:7">
      <c r="A244" s="1" t="s">
        <v>10</v>
      </c>
      <c r="B244" s="34" t="s">
        <v>168</v>
      </c>
      <c r="C244" s="18" t="s">
        <v>11</v>
      </c>
      <c r="D244" s="35"/>
      <c r="E244" s="20">
        <f t="shared" ref="E244:G245" si="30">SUM(E245)</f>
        <v>11445.2</v>
      </c>
      <c r="F244" s="20">
        <f t="shared" si="30"/>
        <v>11445.2</v>
      </c>
      <c r="G244" s="20">
        <f t="shared" si="30"/>
        <v>11445.2</v>
      </c>
    </row>
    <row r="245" spans="1:7">
      <c r="A245" s="22" t="s">
        <v>44</v>
      </c>
      <c r="B245" s="37" t="s">
        <v>168</v>
      </c>
      <c r="C245" s="37" t="s">
        <v>45</v>
      </c>
      <c r="D245" s="45"/>
      <c r="E245" s="20">
        <f t="shared" si="30"/>
        <v>11445.2</v>
      </c>
      <c r="F245" s="20">
        <f t="shared" si="30"/>
        <v>11445.2</v>
      </c>
      <c r="G245" s="20">
        <f t="shared" si="30"/>
        <v>11445.2</v>
      </c>
    </row>
    <row r="246" spans="1:7" ht="150">
      <c r="A246" s="38" t="s">
        <v>494</v>
      </c>
      <c r="B246" s="37" t="s">
        <v>168</v>
      </c>
      <c r="C246" s="37" t="s">
        <v>279</v>
      </c>
      <c r="D246" s="45"/>
      <c r="E246" s="20">
        <f>E247+E248</f>
        <v>11445.2</v>
      </c>
      <c r="F246" s="20">
        <f>F247+F248</f>
        <v>11445.2</v>
      </c>
      <c r="G246" s="20">
        <f>G247+G248</f>
        <v>11445.2</v>
      </c>
    </row>
    <row r="247" spans="1:7" ht="30">
      <c r="A247" s="1" t="s">
        <v>21</v>
      </c>
      <c r="B247" s="34" t="s">
        <v>168</v>
      </c>
      <c r="C247" s="34" t="s">
        <v>279</v>
      </c>
      <c r="D247" s="35">
        <v>200</v>
      </c>
      <c r="E247" s="20">
        <v>41.7</v>
      </c>
      <c r="F247" s="20">
        <v>41.7</v>
      </c>
      <c r="G247" s="20">
        <v>41.7</v>
      </c>
    </row>
    <row r="248" spans="1:7">
      <c r="A248" s="38" t="s">
        <v>22</v>
      </c>
      <c r="B248" s="37" t="s">
        <v>168</v>
      </c>
      <c r="C248" s="37" t="s">
        <v>279</v>
      </c>
      <c r="D248" s="45">
        <v>800</v>
      </c>
      <c r="E248" s="20">
        <v>11403.5</v>
      </c>
      <c r="F248" s="20">
        <v>11403.5</v>
      </c>
      <c r="G248" s="20">
        <v>11403.5</v>
      </c>
    </row>
    <row r="249" spans="1:7" ht="60">
      <c r="A249" s="50" t="s">
        <v>169</v>
      </c>
      <c r="B249" s="34" t="s">
        <v>168</v>
      </c>
      <c r="C249" s="34" t="s">
        <v>108</v>
      </c>
      <c r="D249" s="35"/>
      <c r="E249" s="20">
        <f>SUM(E250)</f>
        <v>58803.100000000006</v>
      </c>
      <c r="F249" s="20">
        <f>SUM(F250)</f>
        <v>26593.3</v>
      </c>
      <c r="G249" s="20">
        <f>SUM(G250)</f>
        <v>16768.8</v>
      </c>
    </row>
    <row r="250" spans="1:7" ht="45">
      <c r="A250" s="50" t="s">
        <v>155</v>
      </c>
      <c r="B250" s="34" t="s">
        <v>168</v>
      </c>
      <c r="C250" s="34" t="s">
        <v>156</v>
      </c>
      <c r="D250" s="35"/>
      <c r="E250" s="20">
        <f>SUM(E251)+E262</f>
        <v>58803.100000000006</v>
      </c>
      <c r="F250" s="20">
        <f>SUM(F251)+F262</f>
        <v>26593.3</v>
      </c>
      <c r="G250" s="20">
        <f>SUM(G251)+G262</f>
        <v>16768.8</v>
      </c>
    </row>
    <row r="251" spans="1:7" ht="30">
      <c r="A251" s="50" t="s">
        <v>170</v>
      </c>
      <c r="B251" s="34" t="s">
        <v>168</v>
      </c>
      <c r="C251" s="34" t="s">
        <v>171</v>
      </c>
      <c r="D251" s="35"/>
      <c r="E251" s="20">
        <f>SUM(E254+E256+E258)+E252+E260</f>
        <v>53120.200000000004</v>
      </c>
      <c r="F251" s="20">
        <f>SUM(F254+F256+F258)+F252+F260</f>
        <v>20000</v>
      </c>
      <c r="G251" s="20">
        <f>SUM(G254+G256+G258)+G252+G260</f>
        <v>10000</v>
      </c>
    </row>
    <row r="252" spans="1:7" ht="30">
      <c r="A252" s="46" t="s">
        <v>476</v>
      </c>
      <c r="B252" s="37" t="s">
        <v>168</v>
      </c>
      <c r="C252" s="37" t="s">
        <v>475</v>
      </c>
      <c r="D252" s="45"/>
      <c r="E252" s="20">
        <f>E253</f>
        <v>3968.3</v>
      </c>
      <c r="F252" s="20">
        <f>F253</f>
        <v>0</v>
      </c>
      <c r="G252" s="20">
        <f>G253</f>
        <v>0</v>
      </c>
    </row>
    <row r="253" spans="1:7" ht="30">
      <c r="A253" s="1" t="s">
        <v>21</v>
      </c>
      <c r="B253" s="37" t="s">
        <v>168</v>
      </c>
      <c r="C253" s="37" t="s">
        <v>475</v>
      </c>
      <c r="D253" s="45">
        <v>200</v>
      </c>
      <c r="E253" s="31">
        <v>3968.3</v>
      </c>
      <c r="F253" s="20">
        <f>2100+6817.5-6242.3-2675.2</f>
        <v>0</v>
      </c>
      <c r="G253" s="20">
        <f>2100+6817.5-6242.3-2675.2</f>
        <v>0</v>
      </c>
    </row>
    <row r="254" spans="1:7" ht="30">
      <c r="A254" s="100" t="s">
        <v>491</v>
      </c>
      <c r="B254" s="101" t="s">
        <v>168</v>
      </c>
      <c r="C254" s="101" t="s">
        <v>492</v>
      </c>
      <c r="D254" s="102"/>
      <c r="E254" s="20">
        <f>SUM(E255)</f>
        <v>651.9</v>
      </c>
      <c r="F254" s="20">
        <f>SUM(F255)</f>
        <v>0</v>
      </c>
      <c r="G254" s="20">
        <f>SUM(G255)</f>
        <v>0</v>
      </c>
    </row>
    <row r="255" spans="1:7" ht="30">
      <c r="A255" s="1" t="s">
        <v>21</v>
      </c>
      <c r="B255" s="101" t="s">
        <v>168</v>
      </c>
      <c r="C255" s="101" t="s">
        <v>492</v>
      </c>
      <c r="D255" s="102">
        <v>200</v>
      </c>
      <c r="E255" s="31">
        <v>651.9</v>
      </c>
      <c r="F255" s="20"/>
      <c r="G255" s="20"/>
    </row>
    <row r="256" spans="1:7" ht="30">
      <c r="A256" s="38" t="s">
        <v>471</v>
      </c>
      <c r="B256" s="37" t="s">
        <v>168</v>
      </c>
      <c r="C256" s="37" t="s">
        <v>172</v>
      </c>
      <c r="D256" s="45"/>
      <c r="E256" s="31">
        <f>E257</f>
        <v>45100</v>
      </c>
      <c r="F256" s="31">
        <f>F257</f>
        <v>0</v>
      </c>
      <c r="G256" s="31">
        <f>G257</f>
        <v>0</v>
      </c>
    </row>
    <row r="257" spans="1:7" ht="30">
      <c r="A257" s="38" t="s">
        <v>87</v>
      </c>
      <c r="B257" s="37" t="s">
        <v>168</v>
      </c>
      <c r="C257" s="37" t="s">
        <v>172</v>
      </c>
      <c r="D257" s="45">
        <v>400</v>
      </c>
      <c r="E257" s="31">
        <v>45100</v>
      </c>
      <c r="F257" s="31"/>
      <c r="G257" s="31"/>
    </row>
    <row r="258" spans="1:7">
      <c r="A258" s="114" t="s">
        <v>513</v>
      </c>
      <c r="B258" s="34" t="s">
        <v>168</v>
      </c>
      <c r="C258" s="34" t="s">
        <v>514</v>
      </c>
      <c r="D258" s="35"/>
      <c r="E258" s="31">
        <f>SUM(E259)</f>
        <v>400</v>
      </c>
      <c r="F258" s="31">
        <f>SUM(F259)</f>
        <v>0</v>
      </c>
      <c r="G258" s="31">
        <f>SUM(G259)</f>
        <v>0</v>
      </c>
    </row>
    <row r="259" spans="1:7" ht="30">
      <c r="A259" s="49" t="s">
        <v>87</v>
      </c>
      <c r="B259" s="34" t="s">
        <v>168</v>
      </c>
      <c r="C259" s="34" t="s">
        <v>514</v>
      </c>
      <c r="D259" s="35">
        <v>400</v>
      </c>
      <c r="E259" s="31">
        <v>400</v>
      </c>
      <c r="F259" s="31"/>
      <c r="G259" s="31"/>
    </row>
    <row r="260" spans="1:7" ht="30">
      <c r="A260" s="105" t="s">
        <v>515</v>
      </c>
      <c r="B260" s="34" t="s">
        <v>168</v>
      </c>
      <c r="C260" s="34" t="s">
        <v>516</v>
      </c>
      <c r="D260" s="35"/>
      <c r="E260" s="31">
        <f>SUM(E261)</f>
        <v>3000</v>
      </c>
      <c r="F260" s="31">
        <f>SUM(F261)</f>
        <v>20000</v>
      </c>
      <c r="G260" s="31">
        <f>SUM(G261)</f>
        <v>10000</v>
      </c>
    </row>
    <row r="261" spans="1:7" ht="30">
      <c r="A261" s="49" t="s">
        <v>87</v>
      </c>
      <c r="B261" s="34" t="s">
        <v>168</v>
      </c>
      <c r="C261" s="34" t="s">
        <v>516</v>
      </c>
      <c r="D261" s="35">
        <v>400</v>
      </c>
      <c r="E261" s="31">
        <v>3000</v>
      </c>
      <c r="F261" s="31">
        <v>20000</v>
      </c>
      <c r="G261" s="31">
        <v>10000</v>
      </c>
    </row>
    <row r="262" spans="1:7" ht="30">
      <c r="A262" s="50" t="s">
        <v>273</v>
      </c>
      <c r="B262" s="34" t="s">
        <v>168</v>
      </c>
      <c r="C262" s="34" t="s">
        <v>274</v>
      </c>
      <c r="D262" s="35"/>
      <c r="E262" s="20">
        <f t="shared" ref="E262:G263" si="31">SUM(E263)</f>
        <v>5682.9</v>
      </c>
      <c r="F262" s="20">
        <f t="shared" si="31"/>
        <v>6593.3</v>
      </c>
      <c r="G262" s="20">
        <f t="shared" si="31"/>
        <v>6768.8</v>
      </c>
    </row>
    <row r="263" spans="1:7" ht="30">
      <c r="A263" s="48" t="s">
        <v>280</v>
      </c>
      <c r="B263" s="34" t="s">
        <v>168</v>
      </c>
      <c r="C263" s="34" t="s">
        <v>281</v>
      </c>
      <c r="D263" s="35"/>
      <c r="E263" s="20">
        <f t="shared" si="31"/>
        <v>5682.9</v>
      </c>
      <c r="F263" s="20">
        <f t="shared" si="31"/>
        <v>6593.3</v>
      </c>
      <c r="G263" s="20">
        <f t="shared" si="31"/>
        <v>6768.8</v>
      </c>
    </row>
    <row r="264" spans="1:7">
      <c r="A264" s="36" t="s">
        <v>22</v>
      </c>
      <c r="B264" s="34" t="s">
        <v>168</v>
      </c>
      <c r="C264" s="34" t="s">
        <v>281</v>
      </c>
      <c r="D264" s="35">
        <v>800</v>
      </c>
      <c r="E264" s="31">
        <v>5682.9</v>
      </c>
      <c r="F264" s="31">
        <v>6593.3</v>
      </c>
      <c r="G264" s="31">
        <v>6768.8</v>
      </c>
    </row>
    <row r="265" spans="1:7">
      <c r="A265" s="41" t="s">
        <v>282</v>
      </c>
      <c r="B265" s="42" t="s">
        <v>283</v>
      </c>
      <c r="C265" s="42"/>
      <c r="D265" s="43"/>
      <c r="E265" s="14">
        <f>E266+E281+E286</f>
        <v>250234.5</v>
      </c>
      <c r="F265" s="14">
        <f>F266+F281+F286</f>
        <v>255059.6</v>
      </c>
      <c r="G265" s="14">
        <f>G266+G281+G286</f>
        <v>258683.4</v>
      </c>
    </row>
    <row r="266" spans="1:7" ht="60">
      <c r="A266" s="33" t="s">
        <v>272</v>
      </c>
      <c r="B266" s="34" t="s">
        <v>283</v>
      </c>
      <c r="C266" s="37" t="s">
        <v>108</v>
      </c>
      <c r="D266" s="45"/>
      <c r="E266" s="20">
        <f t="shared" ref="E266:G267" si="32">SUM(E267)</f>
        <v>234336</v>
      </c>
      <c r="F266" s="20">
        <f t="shared" si="32"/>
        <v>237763.7</v>
      </c>
      <c r="G266" s="20">
        <f t="shared" si="32"/>
        <v>241387.5</v>
      </c>
    </row>
    <row r="267" spans="1:7">
      <c r="A267" s="33" t="s">
        <v>109</v>
      </c>
      <c r="B267" s="34" t="s">
        <v>283</v>
      </c>
      <c r="C267" s="37" t="s">
        <v>110</v>
      </c>
      <c r="D267" s="45"/>
      <c r="E267" s="20">
        <f t="shared" si="32"/>
        <v>234336</v>
      </c>
      <c r="F267" s="20">
        <f t="shared" si="32"/>
        <v>237763.7</v>
      </c>
      <c r="G267" s="20">
        <f t="shared" si="32"/>
        <v>241387.5</v>
      </c>
    </row>
    <row r="268" spans="1:7" ht="30">
      <c r="A268" s="33" t="s">
        <v>111</v>
      </c>
      <c r="B268" s="34" t="s">
        <v>283</v>
      </c>
      <c r="C268" s="37" t="s">
        <v>112</v>
      </c>
      <c r="D268" s="45"/>
      <c r="E268" s="20">
        <f>SUM(E271+E273+E275+E277+E279)+E269</f>
        <v>234336</v>
      </c>
      <c r="F268" s="20">
        <f>SUM(F271+F273+F275+F277+F279)+F269</f>
        <v>237763.7</v>
      </c>
      <c r="G268" s="20">
        <f>SUM(G271+G273+G275+G277+G279)+G269</f>
        <v>241387.5</v>
      </c>
    </row>
    <row r="269" spans="1:7">
      <c r="A269" s="106" t="s">
        <v>498</v>
      </c>
      <c r="B269" s="101" t="s">
        <v>283</v>
      </c>
      <c r="C269" s="101" t="s">
        <v>499</v>
      </c>
      <c r="D269" s="102"/>
      <c r="E269" s="20">
        <f>E270</f>
        <v>6000</v>
      </c>
      <c r="F269" s="20">
        <f>F270</f>
        <v>0</v>
      </c>
      <c r="G269" s="20">
        <f>G270</f>
        <v>0</v>
      </c>
    </row>
    <row r="270" spans="1:7" ht="30">
      <c r="A270" s="49" t="s">
        <v>87</v>
      </c>
      <c r="B270" s="101" t="s">
        <v>283</v>
      </c>
      <c r="C270" s="101" t="s">
        <v>499</v>
      </c>
      <c r="D270" s="102">
        <v>400</v>
      </c>
      <c r="E270" s="20">
        <v>6000</v>
      </c>
      <c r="F270" s="20"/>
      <c r="G270" s="20"/>
    </row>
    <row r="271" spans="1:7">
      <c r="A271" s="46" t="s">
        <v>284</v>
      </c>
      <c r="B271" s="34" t="s">
        <v>283</v>
      </c>
      <c r="C271" s="37" t="s">
        <v>285</v>
      </c>
      <c r="D271" s="45"/>
      <c r="E271" s="31">
        <f>SUM(E272)</f>
        <v>76853</v>
      </c>
      <c r="F271" s="31">
        <f>SUM(F272)</f>
        <v>79981.2</v>
      </c>
      <c r="G271" s="31">
        <f>SUM(G272)</f>
        <v>83232.399999999994</v>
      </c>
    </row>
    <row r="272" spans="1:7" ht="30">
      <c r="A272" s="1" t="s">
        <v>21</v>
      </c>
      <c r="B272" s="34" t="s">
        <v>283</v>
      </c>
      <c r="C272" s="37" t="s">
        <v>285</v>
      </c>
      <c r="D272" s="45">
        <v>200</v>
      </c>
      <c r="E272" s="31">
        <f>86853-10000</f>
        <v>76853</v>
      </c>
      <c r="F272" s="31">
        <v>79981.2</v>
      </c>
      <c r="G272" s="31">
        <v>83232.399999999994</v>
      </c>
    </row>
    <row r="273" spans="1:7">
      <c r="A273" s="48" t="s">
        <v>286</v>
      </c>
      <c r="B273" s="34" t="s">
        <v>283</v>
      </c>
      <c r="C273" s="34" t="s">
        <v>287</v>
      </c>
      <c r="D273" s="35"/>
      <c r="E273" s="20">
        <f>SUM(E274)</f>
        <v>7692.1</v>
      </c>
      <c r="F273" s="20">
        <f>SUM(F274)</f>
        <v>13991.6</v>
      </c>
      <c r="G273" s="20">
        <f>SUM(G274)</f>
        <v>14364.2</v>
      </c>
    </row>
    <row r="274" spans="1:7" ht="30">
      <c r="A274" s="1" t="s">
        <v>21</v>
      </c>
      <c r="B274" s="34" t="s">
        <v>283</v>
      </c>
      <c r="C274" s="34" t="s">
        <v>287</v>
      </c>
      <c r="D274" s="35">
        <v>200</v>
      </c>
      <c r="E274" s="31">
        <v>7692.1</v>
      </c>
      <c r="F274" s="31">
        <v>13991.6</v>
      </c>
      <c r="G274" s="31">
        <v>14364.2</v>
      </c>
    </row>
    <row r="275" spans="1:7" ht="90">
      <c r="A275" s="47" t="s">
        <v>288</v>
      </c>
      <c r="B275" s="34" t="s">
        <v>283</v>
      </c>
      <c r="C275" s="34" t="s">
        <v>289</v>
      </c>
      <c r="D275" s="35"/>
      <c r="E275" s="20">
        <f>SUM(E276)</f>
        <v>72373.399999999994</v>
      </c>
      <c r="F275" s="20">
        <f>SUM(F276)</f>
        <v>72373.399999999994</v>
      </c>
      <c r="G275" s="20">
        <f>SUM(G276)</f>
        <v>72373.399999999994</v>
      </c>
    </row>
    <row r="276" spans="1:7">
      <c r="A276" s="38" t="s">
        <v>22</v>
      </c>
      <c r="B276" s="34" t="s">
        <v>283</v>
      </c>
      <c r="C276" s="34" t="s">
        <v>289</v>
      </c>
      <c r="D276" s="35">
        <v>800</v>
      </c>
      <c r="E276" s="31">
        <v>72373.399999999994</v>
      </c>
      <c r="F276" s="31">
        <v>72373.399999999994</v>
      </c>
      <c r="G276" s="31">
        <v>72373.399999999994</v>
      </c>
    </row>
    <row r="277" spans="1:7" ht="45">
      <c r="A277" s="33" t="s">
        <v>290</v>
      </c>
      <c r="B277" s="34" t="s">
        <v>283</v>
      </c>
      <c r="C277" s="34" t="s">
        <v>291</v>
      </c>
      <c r="D277" s="35"/>
      <c r="E277" s="20">
        <f>SUM(E278)</f>
        <v>38750</v>
      </c>
      <c r="F277" s="20">
        <f>SUM(F278)</f>
        <v>38750</v>
      </c>
      <c r="G277" s="20">
        <f>SUM(G278)</f>
        <v>38750</v>
      </c>
    </row>
    <row r="278" spans="1:7">
      <c r="A278" s="38" t="s">
        <v>22</v>
      </c>
      <c r="B278" s="34" t="s">
        <v>283</v>
      </c>
      <c r="C278" s="34" t="s">
        <v>291</v>
      </c>
      <c r="D278" s="35">
        <v>800</v>
      </c>
      <c r="E278" s="31">
        <v>38750</v>
      </c>
      <c r="F278" s="31">
        <v>38750</v>
      </c>
      <c r="G278" s="31">
        <v>38750</v>
      </c>
    </row>
    <row r="279" spans="1:7" ht="45">
      <c r="A279" s="33" t="s">
        <v>292</v>
      </c>
      <c r="B279" s="34" t="s">
        <v>283</v>
      </c>
      <c r="C279" s="37" t="s">
        <v>293</v>
      </c>
      <c r="D279" s="35"/>
      <c r="E279" s="20">
        <f>SUM(E280)</f>
        <v>32667.5</v>
      </c>
      <c r="F279" s="20">
        <f>SUM(F280)</f>
        <v>32667.5</v>
      </c>
      <c r="G279" s="20">
        <f>SUM(G280)</f>
        <v>32667.5</v>
      </c>
    </row>
    <row r="280" spans="1:7">
      <c r="A280" s="38" t="s">
        <v>22</v>
      </c>
      <c r="B280" s="34" t="s">
        <v>283</v>
      </c>
      <c r="C280" s="37" t="s">
        <v>293</v>
      </c>
      <c r="D280" s="35">
        <v>800</v>
      </c>
      <c r="E280" s="31">
        <v>32667.5</v>
      </c>
      <c r="F280" s="31">
        <v>32667.5</v>
      </c>
      <c r="G280" s="31">
        <v>32667.5</v>
      </c>
    </row>
    <row r="281" spans="1:7" ht="45">
      <c r="A281" s="48" t="s">
        <v>79</v>
      </c>
      <c r="B281" s="34" t="s">
        <v>283</v>
      </c>
      <c r="C281" s="34" t="s">
        <v>80</v>
      </c>
      <c r="D281" s="35"/>
      <c r="E281" s="20">
        <f t="shared" ref="E281:G282" si="33">SUM(E282)</f>
        <v>14175.9</v>
      </c>
      <c r="F281" s="20">
        <f t="shared" si="33"/>
        <v>14175.9</v>
      </c>
      <c r="G281" s="20">
        <f t="shared" si="33"/>
        <v>14175.9</v>
      </c>
    </row>
    <row r="282" spans="1:7" ht="30">
      <c r="A282" s="33" t="s">
        <v>81</v>
      </c>
      <c r="B282" s="34" t="s">
        <v>283</v>
      </c>
      <c r="C282" s="37" t="s">
        <v>82</v>
      </c>
      <c r="D282" s="45"/>
      <c r="E282" s="20">
        <f t="shared" si="33"/>
        <v>14175.9</v>
      </c>
      <c r="F282" s="20">
        <f t="shared" si="33"/>
        <v>14175.9</v>
      </c>
      <c r="G282" s="20">
        <f t="shared" si="33"/>
        <v>14175.9</v>
      </c>
    </row>
    <row r="283" spans="1:7" ht="30">
      <c r="A283" s="33" t="s">
        <v>83</v>
      </c>
      <c r="B283" s="34" t="s">
        <v>283</v>
      </c>
      <c r="C283" s="37" t="s">
        <v>84</v>
      </c>
      <c r="D283" s="45"/>
      <c r="E283" s="20">
        <f>SUM(E284)</f>
        <v>14175.9</v>
      </c>
      <c r="F283" s="20">
        <f t="shared" ref="F283:G283" si="34">SUM(F284)</f>
        <v>14175.9</v>
      </c>
      <c r="G283" s="20">
        <f t="shared" si="34"/>
        <v>14175.9</v>
      </c>
    </row>
    <row r="284" spans="1:7" ht="45">
      <c r="A284" s="38" t="s">
        <v>501</v>
      </c>
      <c r="B284" s="34" t="s">
        <v>283</v>
      </c>
      <c r="C284" s="37" t="s">
        <v>294</v>
      </c>
      <c r="D284" s="45"/>
      <c r="E284" s="20">
        <f>SUM(E285)</f>
        <v>14175.9</v>
      </c>
      <c r="F284" s="20">
        <f>SUM(F285)</f>
        <v>14175.9</v>
      </c>
      <c r="G284" s="20">
        <f>SUM(G285)</f>
        <v>14175.9</v>
      </c>
    </row>
    <row r="285" spans="1:7">
      <c r="A285" s="38" t="s">
        <v>22</v>
      </c>
      <c r="B285" s="34" t="s">
        <v>283</v>
      </c>
      <c r="C285" s="37" t="s">
        <v>294</v>
      </c>
      <c r="D285" s="45">
        <v>800</v>
      </c>
      <c r="E285" s="31">
        <v>14175.9</v>
      </c>
      <c r="F285" s="31">
        <v>14175.9</v>
      </c>
      <c r="G285" s="31">
        <v>14175.9</v>
      </c>
    </row>
    <row r="286" spans="1:7" ht="30">
      <c r="A286" s="104" t="s">
        <v>518</v>
      </c>
      <c r="B286" s="37" t="s">
        <v>283</v>
      </c>
      <c r="C286" s="37" t="s">
        <v>484</v>
      </c>
      <c r="D286" s="45"/>
      <c r="E286" s="31">
        <f>E287</f>
        <v>1722.6</v>
      </c>
      <c r="F286" s="31">
        <f t="shared" ref="F286:G288" si="35">F287</f>
        <v>3120</v>
      </c>
      <c r="G286" s="31">
        <f t="shared" si="35"/>
        <v>3120</v>
      </c>
    </row>
    <row r="287" spans="1:7" ht="30">
      <c r="A287" s="1" t="s">
        <v>482</v>
      </c>
      <c r="B287" s="37" t="s">
        <v>283</v>
      </c>
      <c r="C287" s="37" t="s">
        <v>485</v>
      </c>
      <c r="D287" s="45"/>
      <c r="E287" s="31">
        <f>E288</f>
        <v>1722.6</v>
      </c>
      <c r="F287" s="31">
        <f t="shared" si="35"/>
        <v>3120</v>
      </c>
      <c r="G287" s="31">
        <f t="shared" si="35"/>
        <v>3120</v>
      </c>
    </row>
    <row r="288" spans="1:7" ht="30">
      <c r="A288" s="1" t="s">
        <v>483</v>
      </c>
      <c r="B288" s="37" t="s">
        <v>283</v>
      </c>
      <c r="C288" s="37" t="s">
        <v>486</v>
      </c>
      <c r="D288" s="45"/>
      <c r="E288" s="31">
        <f>E289</f>
        <v>1722.6</v>
      </c>
      <c r="F288" s="31">
        <f t="shared" si="35"/>
        <v>3120</v>
      </c>
      <c r="G288" s="31">
        <f t="shared" si="35"/>
        <v>3120</v>
      </c>
    </row>
    <row r="289" spans="1:7" ht="30">
      <c r="A289" s="1" t="s">
        <v>21</v>
      </c>
      <c r="B289" s="37" t="s">
        <v>283</v>
      </c>
      <c r="C289" s="37" t="s">
        <v>486</v>
      </c>
      <c r="D289" s="45">
        <v>200</v>
      </c>
      <c r="E289" s="31">
        <v>1722.6</v>
      </c>
      <c r="F289" s="31">
        <v>3120</v>
      </c>
      <c r="G289" s="31">
        <v>3120</v>
      </c>
    </row>
    <row r="290" spans="1:7">
      <c r="A290" s="41" t="s">
        <v>173</v>
      </c>
      <c r="B290" s="42" t="s">
        <v>174</v>
      </c>
      <c r="C290" s="42"/>
      <c r="D290" s="43"/>
      <c r="E290" s="14">
        <f>E291+E298</f>
        <v>95667.1</v>
      </c>
      <c r="F290" s="14">
        <f>F291+F298</f>
        <v>98169.600000000006</v>
      </c>
      <c r="G290" s="14">
        <f>G291+G298</f>
        <v>100270.2</v>
      </c>
    </row>
    <row r="291" spans="1:7" ht="60">
      <c r="A291" s="1" t="s">
        <v>295</v>
      </c>
      <c r="B291" s="17" t="s">
        <v>174</v>
      </c>
      <c r="C291" s="18" t="s">
        <v>108</v>
      </c>
      <c r="D291" s="19"/>
      <c r="E291" s="31">
        <f>SUM(E292)</f>
        <v>32620</v>
      </c>
      <c r="F291" s="31">
        <f t="shared" ref="F291:G293" si="36">SUM(F292)</f>
        <v>33925.199999999997</v>
      </c>
      <c r="G291" s="31">
        <f t="shared" si="36"/>
        <v>34876.699999999997</v>
      </c>
    </row>
    <row r="292" spans="1:7" ht="75">
      <c r="A292" s="1" t="s">
        <v>296</v>
      </c>
      <c r="B292" s="17" t="s">
        <v>174</v>
      </c>
      <c r="C292" s="18" t="s">
        <v>297</v>
      </c>
      <c r="D292" s="19"/>
      <c r="E292" s="31">
        <f>SUM(E293)</f>
        <v>32620</v>
      </c>
      <c r="F292" s="31">
        <f t="shared" si="36"/>
        <v>33925.199999999997</v>
      </c>
      <c r="G292" s="31">
        <f t="shared" si="36"/>
        <v>34876.699999999997</v>
      </c>
    </row>
    <row r="293" spans="1:7" ht="30">
      <c r="A293" s="1" t="s">
        <v>298</v>
      </c>
      <c r="B293" s="17" t="s">
        <v>174</v>
      </c>
      <c r="C293" s="18" t="s">
        <v>299</v>
      </c>
      <c r="D293" s="19"/>
      <c r="E293" s="31">
        <f>SUM(E294)</f>
        <v>32620</v>
      </c>
      <c r="F293" s="31">
        <f t="shared" si="36"/>
        <v>33925.199999999997</v>
      </c>
      <c r="G293" s="31">
        <f t="shared" si="36"/>
        <v>34876.699999999997</v>
      </c>
    </row>
    <row r="294" spans="1:7" ht="30">
      <c r="A294" s="23" t="s">
        <v>42</v>
      </c>
      <c r="B294" s="17" t="s">
        <v>174</v>
      </c>
      <c r="C294" s="18" t="s">
        <v>300</v>
      </c>
      <c r="D294" s="19"/>
      <c r="E294" s="31">
        <f>SUM(E295:E297)</f>
        <v>32620</v>
      </c>
      <c r="F294" s="31">
        <f>SUM(F295:F297)</f>
        <v>33925.199999999997</v>
      </c>
      <c r="G294" s="31">
        <f>SUM(G295:G297)</f>
        <v>34876.699999999997</v>
      </c>
    </row>
    <row r="295" spans="1:7" ht="60">
      <c r="A295" s="1" t="s">
        <v>14</v>
      </c>
      <c r="B295" s="17" t="s">
        <v>174</v>
      </c>
      <c r="C295" s="18" t="s">
        <v>300</v>
      </c>
      <c r="D295" s="19">
        <v>100</v>
      </c>
      <c r="E295" s="31">
        <v>31540.2</v>
      </c>
      <c r="F295" s="31">
        <v>31858.7</v>
      </c>
      <c r="G295" s="31">
        <v>32814.6</v>
      </c>
    </row>
    <row r="296" spans="1:7" ht="30">
      <c r="A296" s="1" t="s">
        <v>21</v>
      </c>
      <c r="B296" s="17" t="s">
        <v>174</v>
      </c>
      <c r="C296" s="18" t="s">
        <v>300</v>
      </c>
      <c r="D296" s="19">
        <v>200</v>
      </c>
      <c r="E296" s="31">
        <f>704.3+333</f>
        <v>1037.3</v>
      </c>
      <c r="F296" s="31">
        <v>2024</v>
      </c>
      <c r="G296" s="31">
        <v>2019.6</v>
      </c>
    </row>
    <row r="297" spans="1:7">
      <c r="A297" s="22" t="s">
        <v>22</v>
      </c>
      <c r="B297" s="17" t="s">
        <v>174</v>
      </c>
      <c r="C297" s="18" t="s">
        <v>300</v>
      </c>
      <c r="D297" s="19">
        <v>800</v>
      </c>
      <c r="E297" s="31">
        <v>42.5</v>
      </c>
      <c r="F297" s="31">
        <v>42.5</v>
      </c>
      <c r="G297" s="31">
        <v>42.5</v>
      </c>
    </row>
    <row r="298" spans="1:7" ht="60">
      <c r="A298" s="48" t="s">
        <v>175</v>
      </c>
      <c r="B298" s="34" t="s">
        <v>174</v>
      </c>
      <c r="C298" s="34" t="s">
        <v>116</v>
      </c>
      <c r="D298" s="35"/>
      <c r="E298" s="20">
        <f t="shared" ref="E298:G299" si="37">SUM(E299)</f>
        <v>63047.1</v>
      </c>
      <c r="F298" s="20">
        <f t="shared" si="37"/>
        <v>64244.4</v>
      </c>
      <c r="G298" s="20">
        <f t="shared" si="37"/>
        <v>65393.5</v>
      </c>
    </row>
    <row r="299" spans="1:7" ht="45">
      <c r="A299" s="48" t="s">
        <v>176</v>
      </c>
      <c r="B299" s="34" t="s">
        <v>174</v>
      </c>
      <c r="C299" s="34" t="s">
        <v>177</v>
      </c>
      <c r="D299" s="35"/>
      <c r="E299" s="20">
        <f t="shared" si="37"/>
        <v>63047.1</v>
      </c>
      <c r="F299" s="20">
        <f t="shared" si="37"/>
        <v>64244.4</v>
      </c>
      <c r="G299" s="20">
        <f t="shared" si="37"/>
        <v>65393.5</v>
      </c>
    </row>
    <row r="300" spans="1:7" ht="30">
      <c r="A300" s="36" t="s">
        <v>64</v>
      </c>
      <c r="B300" s="34" t="s">
        <v>174</v>
      </c>
      <c r="C300" s="34" t="s">
        <v>178</v>
      </c>
      <c r="D300" s="35"/>
      <c r="E300" s="20">
        <f>SUM(E301:E303)</f>
        <v>63047.1</v>
      </c>
      <c r="F300" s="20">
        <f>SUM(F301:F303)</f>
        <v>64244.4</v>
      </c>
      <c r="G300" s="20">
        <f>SUM(G301:G303)</f>
        <v>65393.5</v>
      </c>
    </row>
    <row r="301" spans="1:7" ht="60">
      <c r="A301" s="36" t="s">
        <v>14</v>
      </c>
      <c r="B301" s="34" t="s">
        <v>174</v>
      </c>
      <c r="C301" s="34" t="s">
        <v>178</v>
      </c>
      <c r="D301" s="35">
        <v>100</v>
      </c>
      <c r="E301" s="31">
        <v>36098.5</v>
      </c>
      <c r="F301" s="31">
        <v>36459.5</v>
      </c>
      <c r="G301" s="31">
        <v>37542.400000000001</v>
      </c>
    </row>
    <row r="302" spans="1:7" ht="30">
      <c r="A302" s="1" t="s">
        <v>21</v>
      </c>
      <c r="B302" s="34" t="s">
        <v>174</v>
      </c>
      <c r="C302" s="34" t="s">
        <v>178</v>
      </c>
      <c r="D302" s="35">
        <v>200</v>
      </c>
      <c r="E302" s="31">
        <v>1430.6</v>
      </c>
      <c r="F302" s="31">
        <v>2266.9</v>
      </c>
      <c r="G302" s="31">
        <v>2333.1</v>
      </c>
    </row>
    <row r="303" spans="1:7">
      <c r="A303" s="22" t="s">
        <v>22</v>
      </c>
      <c r="B303" s="34" t="s">
        <v>174</v>
      </c>
      <c r="C303" s="34" t="s">
        <v>178</v>
      </c>
      <c r="D303" s="35">
        <v>800</v>
      </c>
      <c r="E303" s="31">
        <v>25518</v>
      </c>
      <c r="F303" s="31">
        <v>25518</v>
      </c>
      <c r="G303" s="31">
        <v>25518</v>
      </c>
    </row>
    <row r="304" spans="1:7">
      <c r="A304" s="10" t="s">
        <v>179</v>
      </c>
      <c r="B304" s="11" t="s">
        <v>180</v>
      </c>
      <c r="C304" s="16"/>
      <c r="D304" s="13"/>
      <c r="E304" s="51">
        <f>SUM(E305+E317+E358+E379+E341)</f>
        <v>2394048.9000000004</v>
      </c>
      <c r="F304" s="51">
        <f>SUM(F305+F317+F358+F379+F341)</f>
        <v>2144041.1999999997</v>
      </c>
      <c r="G304" s="51">
        <f>SUM(G305+G317+G358+G379+G341)</f>
        <v>2273506.5</v>
      </c>
    </row>
    <row r="305" spans="1:7">
      <c r="A305" s="10" t="s">
        <v>330</v>
      </c>
      <c r="B305" s="11" t="s">
        <v>331</v>
      </c>
      <c r="C305" s="16"/>
      <c r="D305" s="13"/>
      <c r="E305" s="51">
        <f>SUM(E306)</f>
        <v>773701.7</v>
      </c>
      <c r="F305" s="51">
        <f t="shared" ref="F305:G305" si="38">SUM(F306)</f>
        <v>822567.10000000009</v>
      </c>
      <c r="G305" s="51">
        <f t="shared" si="38"/>
        <v>872827</v>
      </c>
    </row>
    <row r="306" spans="1:7" ht="30">
      <c r="A306" s="1" t="s">
        <v>332</v>
      </c>
      <c r="B306" s="17" t="s">
        <v>331</v>
      </c>
      <c r="C306" s="18" t="s">
        <v>333</v>
      </c>
      <c r="D306" s="19"/>
      <c r="E306" s="52">
        <f>SUM(E307+E313)</f>
        <v>773701.7</v>
      </c>
      <c r="F306" s="52">
        <f>SUM(F307+F313)</f>
        <v>822567.10000000009</v>
      </c>
      <c r="G306" s="52">
        <f>SUM(G307+G313)</f>
        <v>872827</v>
      </c>
    </row>
    <row r="307" spans="1:7" ht="30">
      <c r="A307" s="22" t="s">
        <v>334</v>
      </c>
      <c r="B307" s="17" t="s">
        <v>331</v>
      </c>
      <c r="C307" s="18" t="s">
        <v>335</v>
      </c>
      <c r="D307" s="19"/>
      <c r="E307" s="52">
        <f>SUM(E308)</f>
        <v>772421.39999999991</v>
      </c>
      <c r="F307" s="52">
        <f t="shared" ref="F307:G307" si="39">SUM(F308)</f>
        <v>821286.8</v>
      </c>
      <c r="G307" s="52">
        <f t="shared" si="39"/>
        <v>871546.7</v>
      </c>
    </row>
    <row r="308" spans="1:7" ht="45">
      <c r="A308" s="22" t="s">
        <v>336</v>
      </c>
      <c r="B308" s="17" t="s">
        <v>331</v>
      </c>
      <c r="C308" s="18" t="s">
        <v>337</v>
      </c>
      <c r="D308" s="19"/>
      <c r="E308" s="52">
        <f>SUM(E309+E311)</f>
        <v>772421.39999999991</v>
      </c>
      <c r="F308" s="52">
        <f t="shared" ref="F308:G308" si="40">SUM(F309+F311)</f>
        <v>821286.8</v>
      </c>
      <c r="G308" s="52">
        <f t="shared" si="40"/>
        <v>871546.7</v>
      </c>
    </row>
    <row r="309" spans="1:7" ht="30">
      <c r="A309" s="22" t="s">
        <v>54</v>
      </c>
      <c r="B309" s="17" t="s">
        <v>331</v>
      </c>
      <c r="C309" s="18" t="s">
        <v>338</v>
      </c>
      <c r="D309" s="19"/>
      <c r="E309" s="52">
        <f>SUM(E310)</f>
        <v>356449.8</v>
      </c>
      <c r="F309" s="52">
        <f t="shared" ref="F309:G309" si="41">SUM(F310)</f>
        <v>380227.5</v>
      </c>
      <c r="G309" s="52">
        <f t="shared" si="41"/>
        <v>388282.60000000003</v>
      </c>
    </row>
    <row r="310" spans="1:7" ht="30">
      <c r="A310" s="1" t="s">
        <v>66</v>
      </c>
      <c r="B310" s="17" t="s">
        <v>331</v>
      </c>
      <c r="C310" s="18" t="s">
        <v>338</v>
      </c>
      <c r="D310" s="19">
        <v>600</v>
      </c>
      <c r="E310" s="31">
        <v>356449.8</v>
      </c>
      <c r="F310" s="31">
        <v>380227.5</v>
      </c>
      <c r="G310" s="31">
        <v>388282.60000000003</v>
      </c>
    </row>
    <row r="311" spans="1:7" ht="165">
      <c r="A311" s="22" t="s">
        <v>465</v>
      </c>
      <c r="B311" s="17" t="s">
        <v>331</v>
      </c>
      <c r="C311" s="18" t="s">
        <v>466</v>
      </c>
      <c r="D311" s="19"/>
      <c r="E311" s="52">
        <f>E312</f>
        <v>415971.6</v>
      </c>
      <c r="F311" s="52">
        <f t="shared" ref="F311:G311" si="42">F312</f>
        <v>441059.3</v>
      </c>
      <c r="G311" s="52">
        <f t="shared" si="42"/>
        <v>483264.1</v>
      </c>
    </row>
    <row r="312" spans="1:7" ht="30">
      <c r="A312" s="1" t="s">
        <v>66</v>
      </c>
      <c r="B312" s="17" t="s">
        <v>331</v>
      </c>
      <c r="C312" s="18" t="s">
        <v>466</v>
      </c>
      <c r="D312" s="17" t="s">
        <v>339</v>
      </c>
      <c r="E312" s="31">
        <v>415971.6</v>
      </c>
      <c r="F312" s="31">
        <v>441059.3</v>
      </c>
      <c r="G312" s="31">
        <v>483264.1</v>
      </c>
    </row>
    <row r="313" spans="1:7" ht="45">
      <c r="A313" s="53" t="s">
        <v>340</v>
      </c>
      <c r="B313" s="54" t="s">
        <v>331</v>
      </c>
      <c r="C313" s="55" t="s">
        <v>341</v>
      </c>
      <c r="D313" s="54"/>
      <c r="E313" s="56">
        <f>E314</f>
        <v>1280.3</v>
      </c>
      <c r="F313" s="56">
        <f t="shared" ref="F313:G314" si="43">F314</f>
        <v>1280.3</v>
      </c>
      <c r="G313" s="56">
        <f t="shared" si="43"/>
        <v>1280.3</v>
      </c>
    </row>
    <row r="314" spans="1:7" ht="30">
      <c r="A314" s="57" t="s">
        <v>342</v>
      </c>
      <c r="B314" s="54" t="s">
        <v>331</v>
      </c>
      <c r="C314" s="55" t="s">
        <v>343</v>
      </c>
      <c r="D314" s="54"/>
      <c r="E314" s="56">
        <f>E315</f>
        <v>1280.3</v>
      </c>
      <c r="F314" s="56">
        <f t="shared" si="43"/>
        <v>1280.3</v>
      </c>
      <c r="G314" s="56">
        <f t="shared" si="43"/>
        <v>1280.3</v>
      </c>
    </row>
    <row r="315" spans="1:7" ht="30">
      <c r="A315" s="59" t="s">
        <v>344</v>
      </c>
      <c r="B315" s="54" t="s">
        <v>331</v>
      </c>
      <c r="C315" s="55" t="s">
        <v>345</v>
      </c>
      <c r="D315" s="54"/>
      <c r="E315" s="56">
        <f>E316</f>
        <v>1280.3</v>
      </c>
      <c r="F315" s="56">
        <f t="shared" ref="F315:G315" si="44">F316</f>
        <v>1280.3</v>
      </c>
      <c r="G315" s="56">
        <f t="shared" si="44"/>
        <v>1280.3</v>
      </c>
    </row>
    <row r="316" spans="1:7" ht="30">
      <c r="A316" s="1" t="s">
        <v>66</v>
      </c>
      <c r="B316" s="54" t="s">
        <v>331</v>
      </c>
      <c r="C316" s="55" t="s">
        <v>345</v>
      </c>
      <c r="D316" s="54">
        <v>600</v>
      </c>
      <c r="E316" s="31">
        <v>1280.3</v>
      </c>
      <c r="F316" s="31">
        <v>1280.3</v>
      </c>
      <c r="G316" s="31">
        <v>1280.3</v>
      </c>
    </row>
    <row r="317" spans="1:7">
      <c r="A317" s="10" t="s">
        <v>346</v>
      </c>
      <c r="B317" s="16" t="s">
        <v>347</v>
      </c>
      <c r="C317" s="16"/>
      <c r="D317" s="60"/>
      <c r="E317" s="112">
        <f>E318</f>
        <v>1304023.2000000002</v>
      </c>
      <c r="F317" s="112">
        <f t="shared" ref="F317:G317" si="45">F318</f>
        <v>984745.79999999993</v>
      </c>
      <c r="G317" s="112">
        <f t="shared" si="45"/>
        <v>1056364.4000000001</v>
      </c>
    </row>
    <row r="318" spans="1:7" ht="30">
      <c r="A318" s="1" t="s">
        <v>332</v>
      </c>
      <c r="B318" s="17" t="s">
        <v>347</v>
      </c>
      <c r="C318" s="18" t="s">
        <v>333</v>
      </c>
      <c r="D318" s="19"/>
      <c r="E318" s="52">
        <f>SUM(E319+E334)</f>
        <v>1304023.2000000002</v>
      </c>
      <c r="F318" s="52">
        <f t="shared" ref="F318:G318" si="46">SUM(F319+F334)</f>
        <v>984745.79999999993</v>
      </c>
      <c r="G318" s="52">
        <f t="shared" si="46"/>
        <v>1056364.4000000001</v>
      </c>
    </row>
    <row r="319" spans="1:7" ht="30">
      <c r="A319" s="22" t="s">
        <v>334</v>
      </c>
      <c r="B319" s="17" t="s">
        <v>347</v>
      </c>
      <c r="C319" s="18" t="s">
        <v>335</v>
      </c>
      <c r="D319" s="19"/>
      <c r="E319" s="52">
        <f>E320+E331</f>
        <v>1301959.6000000001</v>
      </c>
      <c r="F319" s="52">
        <f t="shared" ref="F319:G319" si="47">F320+F331</f>
        <v>982682.2</v>
      </c>
      <c r="G319" s="52">
        <f t="shared" si="47"/>
        <v>1054300.8</v>
      </c>
    </row>
    <row r="320" spans="1:7" ht="45">
      <c r="A320" s="23" t="s">
        <v>336</v>
      </c>
      <c r="B320" s="17" t="s">
        <v>347</v>
      </c>
      <c r="C320" s="18" t="s">
        <v>337</v>
      </c>
      <c r="D320" s="19"/>
      <c r="E320" s="52">
        <f>E321+E323+E325+E327+E329</f>
        <v>929733</v>
      </c>
      <c r="F320" s="52">
        <f t="shared" ref="F320:G320" si="48">F321+F323+F325+F327+F329</f>
        <v>982682.2</v>
      </c>
      <c r="G320" s="52">
        <f t="shared" si="48"/>
        <v>1054300.8</v>
      </c>
    </row>
    <row r="321" spans="1:7" ht="45">
      <c r="A321" s="33" t="s">
        <v>348</v>
      </c>
      <c r="B321" s="18" t="s">
        <v>347</v>
      </c>
      <c r="C321" s="37" t="s">
        <v>349</v>
      </c>
      <c r="D321" s="61"/>
      <c r="E321" s="52">
        <f>E322</f>
        <v>9960.2999999999993</v>
      </c>
      <c r="F321" s="52">
        <f t="shared" ref="F321:G321" si="49">F322</f>
        <v>9960.2999999999993</v>
      </c>
      <c r="G321" s="52">
        <f t="shared" si="49"/>
        <v>9960.2999999999993</v>
      </c>
    </row>
    <row r="322" spans="1:7" ht="30">
      <c r="A322" s="1" t="s">
        <v>66</v>
      </c>
      <c r="B322" s="18" t="s">
        <v>347</v>
      </c>
      <c r="C322" s="37" t="s">
        <v>349</v>
      </c>
      <c r="D322" s="58">
        <v>600</v>
      </c>
      <c r="E322" s="31">
        <v>9960.2999999999993</v>
      </c>
      <c r="F322" s="31">
        <v>9960.2999999999993</v>
      </c>
      <c r="G322" s="31">
        <v>9960.2999999999993</v>
      </c>
    </row>
    <row r="323" spans="1:7" ht="30">
      <c r="A323" s="33" t="s">
        <v>473</v>
      </c>
      <c r="B323" s="18" t="s">
        <v>347</v>
      </c>
      <c r="C323" s="37" t="s">
        <v>350</v>
      </c>
      <c r="D323" s="61"/>
      <c r="E323" s="52">
        <f>E324</f>
        <v>480</v>
      </c>
      <c r="F323" s="52">
        <f t="shared" ref="F323:G323" si="50">F324</f>
        <v>480</v>
      </c>
      <c r="G323" s="52">
        <f t="shared" si="50"/>
        <v>480</v>
      </c>
    </row>
    <row r="324" spans="1:7" ht="30">
      <c r="A324" s="1" t="s">
        <v>66</v>
      </c>
      <c r="B324" s="18" t="s">
        <v>347</v>
      </c>
      <c r="C324" s="37" t="s">
        <v>350</v>
      </c>
      <c r="D324" s="58">
        <v>600</v>
      </c>
      <c r="E324" s="31">
        <v>480</v>
      </c>
      <c r="F324" s="31">
        <v>480</v>
      </c>
      <c r="G324" s="31">
        <v>480</v>
      </c>
    </row>
    <row r="325" spans="1:7" ht="30">
      <c r="A325" s="23" t="s">
        <v>54</v>
      </c>
      <c r="B325" s="17" t="s">
        <v>347</v>
      </c>
      <c r="C325" s="18" t="s">
        <v>338</v>
      </c>
      <c r="D325" s="19"/>
      <c r="E325" s="52">
        <f>E326</f>
        <v>236180.6</v>
      </c>
      <c r="F325" s="52">
        <f t="shared" ref="F325:G325" si="51">F326</f>
        <v>249316.59999999998</v>
      </c>
      <c r="G325" s="52">
        <f t="shared" si="51"/>
        <v>254527.4</v>
      </c>
    </row>
    <row r="326" spans="1:7" ht="30">
      <c r="A326" s="1" t="s">
        <v>66</v>
      </c>
      <c r="B326" s="18" t="s">
        <v>347</v>
      </c>
      <c r="C326" s="18" t="s">
        <v>338</v>
      </c>
      <c r="D326" s="27">
        <v>600</v>
      </c>
      <c r="E326" s="31">
        <v>236180.6</v>
      </c>
      <c r="F326" s="31">
        <v>249316.59999999998</v>
      </c>
      <c r="G326" s="31">
        <v>254527.4</v>
      </c>
    </row>
    <row r="327" spans="1:7" ht="45">
      <c r="A327" s="33" t="s">
        <v>351</v>
      </c>
      <c r="B327" s="18" t="s">
        <v>347</v>
      </c>
      <c r="C327" s="34" t="s">
        <v>352</v>
      </c>
      <c r="D327" s="62"/>
      <c r="E327" s="56">
        <f>E328</f>
        <v>8495.2999999999993</v>
      </c>
      <c r="F327" s="56">
        <f t="shared" ref="F327:G327" si="52">F328</f>
        <v>8495.2999999999993</v>
      </c>
      <c r="G327" s="56">
        <f t="shared" si="52"/>
        <v>8495.2999999999993</v>
      </c>
    </row>
    <row r="328" spans="1:7" ht="30">
      <c r="A328" s="1" t="s">
        <v>66</v>
      </c>
      <c r="B328" s="18" t="s">
        <v>347</v>
      </c>
      <c r="C328" s="34" t="s">
        <v>352</v>
      </c>
      <c r="D328" s="26">
        <v>600</v>
      </c>
      <c r="E328" s="31">
        <v>8495.2999999999993</v>
      </c>
      <c r="F328" s="31">
        <v>8495.2999999999993</v>
      </c>
      <c r="G328" s="31">
        <v>8495.2999999999993</v>
      </c>
    </row>
    <row r="329" spans="1:7" ht="165">
      <c r="A329" s="104" t="s">
        <v>465</v>
      </c>
      <c r="B329" s="17" t="s">
        <v>347</v>
      </c>
      <c r="C329" s="18" t="s">
        <v>467</v>
      </c>
      <c r="D329" s="18"/>
      <c r="E329" s="52">
        <f>E330</f>
        <v>674616.8</v>
      </c>
      <c r="F329" s="52">
        <f t="shared" ref="F329:G329" si="53">F330</f>
        <v>714430</v>
      </c>
      <c r="G329" s="52">
        <f t="shared" si="53"/>
        <v>780837.8</v>
      </c>
    </row>
    <row r="330" spans="1:7" ht="30">
      <c r="A330" s="1" t="s">
        <v>66</v>
      </c>
      <c r="B330" s="18" t="s">
        <v>347</v>
      </c>
      <c r="C330" s="18" t="s">
        <v>467</v>
      </c>
      <c r="D330" s="18" t="s">
        <v>339</v>
      </c>
      <c r="E330" s="31">
        <v>674616.8</v>
      </c>
      <c r="F330" s="31">
        <v>714430</v>
      </c>
      <c r="G330" s="31">
        <v>780837.8</v>
      </c>
    </row>
    <row r="331" spans="1:7" ht="30">
      <c r="A331" s="1" t="s">
        <v>353</v>
      </c>
      <c r="B331" s="18" t="s">
        <v>347</v>
      </c>
      <c r="C331" s="18" t="s">
        <v>354</v>
      </c>
      <c r="D331" s="18"/>
      <c r="E331" s="56">
        <f>E332</f>
        <v>372226.6</v>
      </c>
      <c r="F331" s="56">
        <f t="shared" ref="F331:G332" si="54">F332</f>
        <v>0</v>
      </c>
      <c r="G331" s="56">
        <f t="shared" si="54"/>
        <v>0</v>
      </c>
    </row>
    <row r="332" spans="1:7">
      <c r="A332" s="57" t="s">
        <v>355</v>
      </c>
      <c r="B332" s="18" t="s">
        <v>347</v>
      </c>
      <c r="C332" s="2" t="s">
        <v>356</v>
      </c>
      <c r="D332" s="27"/>
      <c r="E332" s="56">
        <f>E333</f>
        <v>372226.6</v>
      </c>
      <c r="F332" s="56">
        <f t="shared" si="54"/>
        <v>0</v>
      </c>
      <c r="G332" s="56">
        <f t="shared" si="54"/>
        <v>0</v>
      </c>
    </row>
    <row r="333" spans="1:7" ht="30">
      <c r="A333" s="57" t="s">
        <v>87</v>
      </c>
      <c r="B333" s="18" t="s">
        <v>347</v>
      </c>
      <c r="C333" s="2" t="s">
        <v>356</v>
      </c>
      <c r="D333" s="27">
        <v>400</v>
      </c>
      <c r="E333" s="31">
        <v>372226.6</v>
      </c>
      <c r="F333" s="31"/>
      <c r="G333" s="31"/>
    </row>
    <row r="334" spans="1:7" ht="45">
      <c r="A334" s="63" t="s">
        <v>340</v>
      </c>
      <c r="B334" s="34" t="s">
        <v>347</v>
      </c>
      <c r="C334" s="34" t="s">
        <v>341</v>
      </c>
      <c r="D334" s="26"/>
      <c r="E334" s="64">
        <f>E335</f>
        <v>2063.6</v>
      </c>
      <c r="F334" s="64">
        <f t="shared" ref="F334:G334" si="55">F335</f>
        <v>2063.6</v>
      </c>
      <c r="G334" s="64">
        <f t="shared" si="55"/>
        <v>2063.6</v>
      </c>
    </row>
    <row r="335" spans="1:7" ht="30">
      <c r="A335" s="50" t="s">
        <v>342</v>
      </c>
      <c r="B335" s="34" t="s">
        <v>347</v>
      </c>
      <c r="C335" s="34" t="s">
        <v>343</v>
      </c>
      <c r="D335" s="26"/>
      <c r="E335" s="64">
        <f>E339+E336</f>
        <v>2063.6</v>
      </c>
      <c r="F335" s="64">
        <f t="shared" ref="F335:G335" si="56">F339+F336</f>
        <v>2063.6</v>
      </c>
      <c r="G335" s="64">
        <f t="shared" si="56"/>
        <v>2063.6</v>
      </c>
    </row>
    <row r="336" spans="1:7" ht="30">
      <c r="A336" s="50" t="s">
        <v>357</v>
      </c>
      <c r="B336" s="34" t="s">
        <v>347</v>
      </c>
      <c r="C336" s="34" t="s">
        <v>358</v>
      </c>
      <c r="D336" s="26"/>
      <c r="E336" s="64">
        <f>E338+E337</f>
        <v>325.5</v>
      </c>
      <c r="F336" s="64">
        <f t="shared" ref="F336:G336" si="57">F338+F337</f>
        <v>325.5</v>
      </c>
      <c r="G336" s="64">
        <f t="shared" si="57"/>
        <v>325.5</v>
      </c>
    </row>
    <row r="337" spans="1:7">
      <c r="A337" s="1" t="s">
        <v>29</v>
      </c>
      <c r="B337" s="37" t="s">
        <v>347</v>
      </c>
      <c r="C337" s="37" t="s">
        <v>358</v>
      </c>
      <c r="D337" s="58">
        <v>300</v>
      </c>
      <c r="E337" s="64"/>
      <c r="F337" s="64"/>
      <c r="G337" s="64"/>
    </row>
    <row r="338" spans="1:7" ht="30">
      <c r="A338" s="1" t="s">
        <v>66</v>
      </c>
      <c r="B338" s="34" t="s">
        <v>347</v>
      </c>
      <c r="C338" s="34" t="s">
        <v>358</v>
      </c>
      <c r="D338" s="26">
        <v>600</v>
      </c>
      <c r="E338" s="31">
        <v>325.5</v>
      </c>
      <c r="F338" s="31">
        <v>325.5</v>
      </c>
      <c r="G338" s="31">
        <v>325.5</v>
      </c>
    </row>
    <row r="339" spans="1:7" ht="30">
      <c r="A339" s="48" t="s">
        <v>344</v>
      </c>
      <c r="B339" s="34" t="s">
        <v>347</v>
      </c>
      <c r="C339" s="34" t="s">
        <v>345</v>
      </c>
      <c r="D339" s="26"/>
      <c r="E339" s="64">
        <f>E340</f>
        <v>1738.1</v>
      </c>
      <c r="F339" s="64">
        <f t="shared" ref="F339:G339" si="58">F340</f>
        <v>1738.1</v>
      </c>
      <c r="G339" s="64">
        <f t="shared" si="58"/>
        <v>1738.1</v>
      </c>
    </row>
    <row r="340" spans="1:7" ht="30">
      <c r="A340" s="1" t="s">
        <v>66</v>
      </c>
      <c r="B340" s="34" t="s">
        <v>347</v>
      </c>
      <c r="C340" s="34" t="s">
        <v>345</v>
      </c>
      <c r="D340" s="26">
        <v>600</v>
      </c>
      <c r="E340" s="31">
        <v>1738.1</v>
      </c>
      <c r="F340" s="31">
        <v>1738.1</v>
      </c>
      <c r="G340" s="31">
        <v>1738.1</v>
      </c>
    </row>
    <row r="341" spans="1:7">
      <c r="A341" s="10" t="s">
        <v>359</v>
      </c>
      <c r="B341" s="65" t="s">
        <v>360</v>
      </c>
      <c r="C341" s="65"/>
      <c r="D341" s="66"/>
      <c r="E341" s="113">
        <f>SUM(E342+E353)</f>
        <v>223476.7</v>
      </c>
      <c r="F341" s="113">
        <f>SUM(F342+F353)</f>
        <v>233562.8</v>
      </c>
      <c r="G341" s="113">
        <f>SUM(G342+G353)</f>
        <v>240011.80000000002</v>
      </c>
    </row>
    <row r="342" spans="1:7" ht="30">
      <c r="A342" s="1" t="s">
        <v>332</v>
      </c>
      <c r="B342" s="17" t="s">
        <v>360</v>
      </c>
      <c r="C342" s="18" t="s">
        <v>333</v>
      </c>
      <c r="D342" s="58"/>
      <c r="E342" s="31">
        <f>SUM(E343+E347)</f>
        <v>156187.1</v>
      </c>
      <c r="F342" s="31">
        <f>SUM(F343+F347)</f>
        <v>163236.70000000001</v>
      </c>
      <c r="G342" s="31">
        <f>SUM(G343+G347)</f>
        <v>167742.80000000002</v>
      </c>
    </row>
    <row r="343" spans="1:7" ht="30">
      <c r="A343" s="22" t="s">
        <v>334</v>
      </c>
      <c r="B343" s="17" t="s">
        <v>360</v>
      </c>
      <c r="C343" s="18" t="s">
        <v>335</v>
      </c>
      <c r="D343" s="58"/>
      <c r="E343" s="31">
        <f>SUM(E344)</f>
        <v>156151.1</v>
      </c>
      <c r="F343" s="31">
        <f t="shared" ref="F343:G343" si="59">SUM(F344)</f>
        <v>163200.70000000001</v>
      </c>
      <c r="G343" s="31">
        <f t="shared" si="59"/>
        <v>167706.80000000002</v>
      </c>
    </row>
    <row r="344" spans="1:7" ht="45">
      <c r="A344" s="23" t="s">
        <v>336</v>
      </c>
      <c r="B344" s="17" t="s">
        <v>360</v>
      </c>
      <c r="C344" s="18" t="s">
        <v>337</v>
      </c>
      <c r="D344" s="58"/>
      <c r="E344" s="31">
        <f>SUM(E345)</f>
        <v>156151.1</v>
      </c>
      <c r="F344" s="31">
        <f t="shared" ref="F344:G344" si="60">SUM(F345)</f>
        <v>163200.70000000001</v>
      </c>
      <c r="G344" s="31">
        <f t="shared" si="60"/>
        <v>167706.80000000002</v>
      </c>
    </row>
    <row r="345" spans="1:7" ht="30">
      <c r="A345" s="23" t="s">
        <v>54</v>
      </c>
      <c r="B345" s="17" t="s">
        <v>360</v>
      </c>
      <c r="C345" s="18" t="s">
        <v>338</v>
      </c>
      <c r="D345" s="19"/>
      <c r="E345" s="31">
        <f>E346</f>
        <v>156151.1</v>
      </c>
      <c r="F345" s="31">
        <f t="shared" ref="F345:G345" si="61">F346</f>
        <v>163200.70000000001</v>
      </c>
      <c r="G345" s="31">
        <f t="shared" si="61"/>
        <v>167706.80000000002</v>
      </c>
    </row>
    <row r="346" spans="1:7" ht="30">
      <c r="A346" s="1" t="s">
        <v>66</v>
      </c>
      <c r="B346" s="17" t="s">
        <v>360</v>
      </c>
      <c r="C346" s="18" t="s">
        <v>338</v>
      </c>
      <c r="D346" s="27">
        <v>600</v>
      </c>
      <c r="E346" s="31">
        <v>156151.1</v>
      </c>
      <c r="F346" s="31">
        <v>163200.70000000001</v>
      </c>
      <c r="G346" s="31">
        <v>167706.80000000002</v>
      </c>
    </row>
    <row r="347" spans="1:7" ht="45">
      <c r="A347" s="67" t="s">
        <v>340</v>
      </c>
      <c r="B347" s="17" t="s">
        <v>360</v>
      </c>
      <c r="C347" s="37" t="s">
        <v>341</v>
      </c>
      <c r="D347" s="58"/>
      <c r="E347" s="31">
        <f>E348</f>
        <v>36</v>
      </c>
      <c r="F347" s="31">
        <f t="shared" ref="F347:G347" si="62">F348</f>
        <v>36</v>
      </c>
      <c r="G347" s="31">
        <f t="shared" si="62"/>
        <v>36</v>
      </c>
    </row>
    <row r="348" spans="1:7" ht="30">
      <c r="A348" s="68" t="s">
        <v>342</v>
      </c>
      <c r="B348" s="17" t="s">
        <v>360</v>
      </c>
      <c r="C348" s="37" t="s">
        <v>343</v>
      </c>
      <c r="D348" s="58"/>
      <c r="E348" s="31">
        <f>E349+E351</f>
        <v>36</v>
      </c>
      <c r="F348" s="31">
        <f t="shared" ref="F348:G348" si="63">F349+F351</f>
        <v>36</v>
      </c>
      <c r="G348" s="31">
        <f t="shared" si="63"/>
        <v>36</v>
      </c>
    </row>
    <row r="349" spans="1:7" ht="30">
      <c r="A349" s="46" t="s">
        <v>357</v>
      </c>
      <c r="B349" s="17" t="s">
        <v>360</v>
      </c>
      <c r="C349" s="37" t="s">
        <v>358</v>
      </c>
      <c r="D349" s="58"/>
      <c r="E349" s="31">
        <f>E350</f>
        <v>0</v>
      </c>
      <c r="F349" s="31">
        <f t="shared" ref="F349:G349" si="64">F350</f>
        <v>0</v>
      </c>
      <c r="G349" s="31">
        <f t="shared" si="64"/>
        <v>0</v>
      </c>
    </row>
    <row r="350" spans="1:7" ht="30">
      <c r="A350" s="1" t="s">
        <v>66</v>
      </c>
      <c r="B350" s="17" t="s">
        <v>360</v>
      </c>
      <c r="C350" s="37" t="s">
        <v>358</v>
      </c>
      <c r="D350" s="58">
        <v>600</v>
      </c>
      <c r="E350" s="31"/>
      <c r="F350" s="31"/>
      <c r="G350" s="31"/>
    </row>
    <row r="351" spans="1:7" ht="30">
      <c r="A351" s="33" t="s">
        <v>344</v>
      </c>
      <c r="B351" s="17" t="s">
        <v>360</v>
      </c>
      <c r="C351" s="37" t="s">
        <v>345</v>
      </c>
      <c r="D351" s="58"/>
      <c r="E351" s="31">
        <f>E352</f>
        <v>36</v>
      </c>
      <c r="F351" s="31">
        <f t="shared" ref="F351:G351" si="65">F352</f>
        <v>36</v>
      </c>
      <c r="G351" s="31">
        <f t="shared" si="65"/>
        <v>36</v>
      </c>
    </row>
    <row r="352" spans="1:7" ht="30">
      <c r="A352" s="1" t="s">
        <v>66</v>
      </c>
      <c r="B352" s="17" t="s">
        <v>360</v>
      </c>
      <c r="C352" s="37" t="s">
        <v>345</v>
      </c>
      <c r="D352" s="58">
        <v>600</v>
      </c>
      <c r="E352" s="31">
        <v>36</v>
      </c>
      <c r="F352" s="31">
        <v>36</v>
      </c>
      <c r="G352" s="31">
        <v>36</v>
      </c>
    </row>
    <row r="353" spans="1:7" ht="30">
      <c r="A353" s="22" t="s">
        <v>390</v>
      </c>
      <c r="B353" s="17" t="s">
        <v>360</v>
      </c>
      <c r="C353" s="69" t="s">
        <v>391</v>
      </c>
      <c r="D353" s="18"/>
      <c r="E353" s="31">
        <f>SUM(E354)</f>
        <v>67289.600000000006</v>
      </c>
      <c r="F353" s="31">
        <f t="shared" ref="F353:G353" si="66">SUM(F354)</f>
        <v>70326.099999999991</v>
      </c>
      <c r="G353" s="31">
        <f t="shared" si="66"/>
        <v>72269</v>
      </c>
    </row>
    <row r="354" spans="1:7" ht="30">
      <c r="A354" s="1" t="s">
        <v>392</v>
      </c>
      <c r="B354" s="17" t="s">
        <v>360</v>
      </c>
      <c r="C354" s="18" t="s">
        <v>393</v>
      </c>
      <c r="D354" s="18"/>
      <c r="E354" s="31">
        <f>E355</f>
        <v>67289.600000000006</v>
      </c>
      <c r="F354" s="31">
        <f t="shared" ref="F354:G356" si="67">F355</f>
        <v>70326.099999999991</v>
      </c>
      <c r="G354" s="31">
        <f t="shared" si="67"/>
        <v>72269</v>
      </c>
    </row>
    <row r="355" spans="1:7" ht="30">
      <c r="A355" s="1" t="s">
        <v>394</v>
      </c>
      <c r="B355" s="17" t="s">
        <v>360</v>
      </c>
      <c r="C355" s="37" t="s">
        <v>395</v>
      </c>
      <c r="D355" s="18"/>
      <c r="E355" s="31">
        <f>E356</f>
        <v>67289.600000000006</v>
      </c>
      <c r="F355" s="31">
        <f t="shared" si="67"/>
        <v>70326.099999999991</v>
      </c>
      <c r="G355" s="31">
        <f t="shared" si="67"/>
        <v>72269</v>
      </c>
    </row>
    <row r="356" spans="1:7" ht="30">
      <c r="A356" s="22" t="s">
        <v>54</v>
      </c>
      <c r="B356" s="17" t="s">
        <v>360</v>
      </c>
      <c r="C356" s="18" t="s">
        <v>396</v>
      </c>
      <c r="D356" s="18"/>
      <c r="E356" s="31">
        <f>E357</f>
        <v>67289.600000000006</v>
      </c>
      <c r="F356" s="31">
        <f t="shared" si="67"/>
        <v>70326.099999999991</v>
      </c>
      <c r="G356" s="31">
        <f t="shared" si="67"/>
        <v>72269</v>
      </c>
    </row>
    <row r="357" spans="1:7" ht="30">
      <c r="A357" s="1" t="s">
        <v>66</v>
      </c>
      <c r="B357" s="17" t="s">
        <v>360</v>
      </c>
      <c r="C357" s="18" t="s">
        <v>396</v>
      </c>
      <c r="D357" s="18" t="s">
        <v>339</v>
      </c>
      <c r="E357" s="31">
        <v>67289.600000000006</v>
      </c>
      <c r="F357" s="31">
        <v>70326.099999999991</v>
      </c>
      <c r="G357" s="31">
        <v>72269</v>
      </c>
    </row>
    <row r="358" spans="1:7">
      <c r="A358" s="10" t="s">
        <v>470</v>
      </c>
      <c r="B358" s="11" t="s">
        <v>181</v>
      </c>
      <c r="C358" s="16"/>
      <c r="D358" s="11"/>
      <c r="E358" s="14">
        <f>E359+E369</f>
        <v>19155.900000000001</v>
      </c>
      <c r="F358" s="14">
        <f t="shared" ref="F358:G358" si="68">F359+F369</f>
        <v>26220.6</v>
      </c>
      <c r="G358" s="14">
        <f t="shared" si="68"/>
        <v>25253.9</v>
      </c>
    </row>
    <row r="359" spans="1:7" ht="30">
      <c r="A359" s="1" t="s">
        <v>182</v>
      </c>
      <c r="B359" s="17" t="s">
        <v>181</v>
      </c>
      <c r="C359" s="18" t="s">
        <v>183</v>
      </c>
      <c r="D359" s="17"/>
      <c r="E359" s="31">
        <f>SUM(E360+E366)</f>
        <v>10442</v>
      </c>
      <c r="F359" s="31">
        <f t="shared" ref="F359:G359" si="69">SUM(F360+F366)</f>
        <v>12071</v>
      </c>
      <c r="G359" s="31">
        <f t="shared" si="69"/>
        <v>12329.4</v>
      </c>
    </row>
    <row r="360" spans="1:7" ht="30">
      <c r="A360" s="1" t="s">
        <v>184</v>
      </c>
      <c r="B360" s="17" t="s">
        <v>181</v>
      </c>
      <c r="C360" s="18" t="s">
        <v>185</v>
      </c>
      <c r="D360" s="19"/>
      <c r="E360" s="31">
        <f>SUM(E361+E363)</f>
        <v>901.2</v>
      </c>
      <c r="F360" s="31">
        <f t="shared" ref="F360:G360" si="70">SUM(F361+F363)</f>
        <v>1758.3000000000002</v>
      </c>
      <c r="G360" s="31">
        <f t="shared" si="70"/>
        <v>1754.5</v>
      </c>
    </row>
    <row r="361" spans="1:7">
      <c r="A361" s="1" t="s">
        <v>468</v>
      </c>
      <c r="B361" s="17" t="s">
        <v>181</v>
      </c>
      <c r="C361" s="18" t="s">
        <v>186</v>
      </c>
      <c r="D361" s="19"/>
      <c r="E361" s="31">
        <f>E362</f>
        <v>558.40000000000009</v>
      </c>
      <c r="F361" s="31">
        <v>1358.3000000000002</v>
      </c>
      <c r="G361" s="31">
        <v>1354.5</v>
      </c>
    </row>
    <row r="362" spans="1:7" ht="30">
      <c r="A362" s="1" t="s">
        <v>21</v>
      </c>
      <c r="B362" s="17" t="s">
        <v>181</v>
      </c>
      <c r="C362" s="18" t="s">
        <v>186</v>
      </c>
      <c r="D362" s="19">
        <v>200</v>
      </c>
      <c r="E362" s="31">
        <v>558.40000000000009</v>
      </c>
      <c r="F362" s="31">
        <v>1358.3000000000002</v>
      </c>
      <c r="G362" s="31">
        <v>1354.5</v>
      </c>
    </row>
    <row r="363" spans="1:7">
      <c r="A363" s="46" t="s">
        <v>187</v>
      </c>
      <c r="B363" s="17" t="s">
        <v>181</v>
      </c>
      <c r="C363" s="18" t="s">
        <v>188</v>
      </c>
      <c r="D363" s="19"/>
      <c r="E363" s="31">
        <f>E364+E365</f>
        <v>342.8</v>
      </c>
      <c r="F363" s="31">
        <f t="shared" ref="F363:G363" si="71">F364+F365</f>
        <v>400</v>
      </c>
      <c r="G363" s="31">
        <f t="shared" si="71"/>
        <v>400</v>
      </c>
    </row>
    <row r="364" spans="1:7">
      <c r="A364" s="1" t="s">
        <v>29</v>
      </c>
      <c r="B364" s="17" t="s">
        <v>181</v>
      </c>
      <c r="C364" s="18" t="s">
        <v>188</v>
      </c>
      <c r="D364" s="19">
        <v>300</v>
      </c>
      <c r="E364" s="31">
        <v>80.5</v>
      </c>
      <c r="F364" s="31">
        <v>100</v>
      </c>
      <c r="G364" s="31">
        <v>100</v>
      </c>
    </row>
    <row r="365" spans="1:7" ht="30">
      <c r="A365" s="104" t="s">
        <v>66</v>
      </c>
      <c r="B365" s="17" t="s">
        <v>181</v>
      </c>
      <c r="C365" s="18" t="s">
        <v>188</v>
      </c>
      <c r="D365" s="19">
        <v>600</v>
      </c>
      <c r="E365" s="31">
        <v>262.3</v>
      </c>
      <c r="F365" s="31">
        <v>300</v>
      </c>
      <c r="G365" s="31">
        <v>300</v>
      </c>
    </row>
    <row r="366" spans="1:7" ht="30">
      <c r="A366" s="1" t="s">
        <v>189</v>
      </c>
      <c r="B366" s="17" t="s">
        <v>181</v>
      </c>
      <c r="C366" s="18" t="s">
        <v>190</v>
      </c>
      <c r="D366" s="19"/>
      <c r="E366" s="31">
        <f>E367</f>
        <v>9540.7999999999993</v>
      </c>
      <c r="F366" s="31">
        <f t="shared" ref="F366:G367" si="72">F367</f>
        <v>10312.699999999999</v>
      </c>
      <c r="G366" s="31">
        <f t="shared" si="72"/>
        <v>10574.9</v>
      </c>
    </row>
    <row r="367" spans="1:7" ht="30">
      <c r="A367" s="1" t="s">
        <v>64</v>
      </c>
      <c r="B367" s="17" t="s">
        <v>181</v>
      </c>
      <c r="C367" s="18" t="s">
        <v>191</v>
      </c>
      <c r="D367" s="19"/>
      <c r="E367" s="31">
        <f>E368</f>
        <v>9540.7999999999993</v>
      </c>
      <c r="F367" s="31">
        <f t="shared" si="72"/>
        <v>10312.699999999999</v>
      </c>
      <c r="G367" s="31">
        <f t="shared" si="72"/>
        <v>10574.9</v>
      </c>
    </row>
    <row r="368" spans="1:7" ht="30">
      <c r="A368" s="1" t="s">
        <v>66</v>
      </c>
      <c r="B368" s="17" t="s">
        <v>181</v>
      </c>
      <c r="C368" s="18" t="s">
        <v>191</v>
      </c>
      <c r="D368" s="19">
        <v>600</v>
      </c>
      <c r="E368" s="31">
        <v>9540.7999999999993</v>
      </c>
      <c r="F368" s="31">
        <v>10312.699999999999</v>
      </c>
      <c r="G368" s="31">
        <v>10574.9</v>
      </c>
    </row>
    <row r="369" spans="1:7" ht="30">
      <c r="A369" s="1" t="s">
        <v>332</v>
      </c>
      <c r="B369" s="17" t="s">
        <v>181</v>
      </c>
      <c r="C369" s="18" t="s">
        <v>333</v>
      </c>
      <c r="D369" s="19"/>
      <c r="E369" s="31">
        <f>SUM(E370)</f>
        <v>8713.9000000000015</v>
      </c>
      <c r="F369" s="31">
        <f t="shared" ref="F369:G370" si="73">SUM(F370)</f>
        <v>14149.599999999999</v>
      </c>
      <c r="G369" s="31">
        <f t="shared" si="73"/>
        <v>12924.5</v>
      </c>
    </row>
    <row r="370" spans="1:7">
      <c r="A370" s="23" t="s">
        <v>361</v>
      </c>
      <c r="B370" s="18" t="s">
        <v>181</v>
      </c>
      <c r="C370" s="18" t="s">
        <v>362</v>
      </c>
      <c r="D370" s="27"/>
      <c r="E370" s="31">
        <f>SUM(E371)</f>
        <v>8713.9000000000015</v>
      </c>
      <c r="F370" s="31">
        <f t="shared" si="73"/>
        <v>14149.599999999999</v>
      </c>
      <c r="G370" s="31">
        <f t="shared" si="73"/>
        <v>12924.5</v>
      </c>
    </row>
    <row r="371" spans="1:7" ht="30">
      <c r="A371" s="46" t="s">
        <v>363</v>
      </c>
      <c r="B371" s="37" t="s">
        <v>181</v>
      </c>
      <c r="C371" s="37" t="s">
        <v>364</v>
      </c>
      <c r="D371" s="27"/>
      <c r="E371" s="31">
        <f>SUM(E372+E374+E377)</f>
        <v>8713.9000000000015</v>
      </c>
      <c r="F371" s="31">
        <f>SUM(F372+F374+F377)</f>
        <v>14149.599999999999</v>
      </c>
      <c r="G371" s="31">
        <f>SUM(G372+G374+G377)</f>
        <v>12924.5</v>
      </c>
    </row>
    <row r="372" spans="1:7" ht="30">
      <c r="A372" s="23" t="s">
        <v>365</v>
      </c>
      <c r="B372" s="18" t="s">
        <v>181</v>
      </c>
      <c r="C372" s="18" t="s">
        <v>366</v>
      </c>
      <c r="D372" s="27"/>
      <c r="E372" s="31">
        <f>E373</f>
        <v>1000</v>
      </c>
      <c r="F372" s="31">
        <f t="shared" ref="F372:G372" si="74">F373</f>
        <v>1000</v>
      </c>
      <c r="G372" s="31">
        <f t="shared" si="74"/>
        <v>1000</v>
      </c>
    </row>
    <row r="373" spans="1:7" ht="30">
      <c r="A373" s="1" t="s">
        <v>66</v>
      </c>
      <c r="B373" s="17" t="s">
        <v>181</v>
      </c>
      <c r="C373" s="18" t="s">
        <v>366</v>
      </c>
      <c r="D373" s="19">
        <v>600</v>
      </c>
      <c r="E373" s="31">
        <f>375.3+624.7</f>
        <v>1000</v>
      </c>
      <c r="F373" s="31">
        <v>1000</v>
      </c>
      <c r="G373" s="31">
        <v>1000</v>
      </c>
    </row>
    <row r="374" spans="1:7" ht="45">
      <c r="A374" s="1" t="s">
        <v>367</v>
      </c>
      <c r="B374" s="17" t="s">
        <v>181</v>
      </c>
      <c r="C374" s="18" t="s">
        <v>368</v>
      </c>
      <c r="D374" s="19"/>
      <c r="E374" s="31">
        <f>SUM(E375:E376)</f>
        <v>2399.8000000000002</v>
      </c>
      <c r="F374" s="31">
        <f>SUM(F375:F376)</f>
        <v>6541.2</v>
      </c>
      <c r="G374" s="31">
        <f>SUM(G375:G376)</f>
        <v>6524.9</v>
      </c>
    </row>
    <row r="375" spans="1:7">
      <c r="A375" s="1" t="s">
        <v>29</v>
      </c>
      <c r="B375" s="17" t="s">
        <v>181</v>
      </c>
      <c r="C375" s="18" t="s">
        <v>368</v>
      </c>
      <c r="D375" s="19">
        <v>300</v>
      </c>
      <c r="E375" s="31">
        <v>1191</v>
      </c>
      <c r="F375" s="31">
        <v>2413</v>
      </c>
      <c r="G375" s="31">
        <v>1839</v>
      </c>
    </row>
    <row r="376" spans="1:7" ht="30">
      <c r="A376" s="1" t="s">
        <v>66</v>
      </c>
      <c r="B376" s="17" t="s">
        <v>181</v>
      </c>
      <c r="C376" s="18" t="s">
        <v>368</v>
      </c>
      <c r="D376" s="19">
        <v>600</v>
      </c>
      <c r="E376" s="31">
        <f>1833.5-624.7</f>
        <v>1208.8</v>
      </c>
      <c r="F376" s="31">
        <v>4128.2</v>
      </c>
      <c r="G376" s="31">
        <v>4685.8999999999996</v>
      </c>
    </row>
    <row r="377" spans="1:7" ht="75">
      <c r="A377" s="104" t="s">
        <v>487</v>
      </c>
      <c r="B377" s="17" t="s">
        <v>181</v>
      </c>
      <c r="C377" s="2" t="s">
        <v>488</v>
      </c>
      <c r="D377" s="19"/>
      <c r="E377" s="31">
        <f>SUM(E378:E378)</f>
        <v>5314.1</v>
      </c>
      <c r="F377" s="31">
        <f t="shared" ref="F377:G377" si="75">SUM(F378:F378)</f>
        <v>6608.4</v>
      </c>
      <c r="G377" s="31">
        <f t="shared" si="75"/>
        <v>5399.6</v>
      </c>
    </row>
    <row r="378" spans="1:7" ht="30">
      <c r="A378" s="1" t="s">
        <v>66</v>
      </c>
      <c r="B378" s="17" t="s">
        <v>181</v>
      </c>
      <c r="C378" s="2" t="s">
        <v>488</v>
      </c>
      <c r="D378" s="19">
        <v>600</v>
      </c>
      <c r="E378" s="31">
        <v>5314.1</v>
      </c>
      <c r="F378" s="31">
        <v>6608.4</v>
      </c>
      <c r="G378" s="31">
        <v>5399.6</v>
      </c>
    </row>
    <row r="379" spans="1:7">
      <c r="A379" s="10" t="s">
        <v>369</v>
      </c>
      <c r="B379" s="11" t="s">
        <v>370</v>
      </c>
      <c r="C379" s="70"/>
      <c r="D379" s="13"/>
      <c r="E379" s="51">
        <f>SUM(E380)</f>
        <v>73691.399999999994</v>
      </c>
      <c r="F379" s="51">
        <f t="shared" ref="F379:G379" si="76">SUM(F380)</f>
        <v>76944.900000000009</v>
      </c>
      <c r="G379" s="51">
        <f t="shared" si="76"/>
        <v>79049.399999999994</v>
      </c>
    </row>
    <row r="380" spans="1:7" ht="30">
      <c r="A380" s="1" t="s">
        <v>332</v>
      </c>
      <c r="B380" s="18" t="s">
        <v>370</v>
      </c>
      <c r="C380" s="18" t="s">
        <v>333</v>
      </c>
      <c r="D380" s="27"/>
      <c r="E380" s="52">
        <f>SUM(E381+E389)</f>
        <v>73691.399999999994</v>
      </c>
      <c r="F380" s="52">
        <f t="shared" ref="F380:G380" si="77">SUM(F381+F389)</f>
        <v>76944.900000000009</v>
      </c>
      <c r="G380" s="52">
        <f t="shared" si="77"/>
        <v>79049.399999999994</v>
      </c>
    </row>
    <row r="381" spans="1:7">
      <c r="A381" s="23" t="s">
        <v>361</v>
      </c>
      <c r="B381" s="18" t="s">
        <v>370</v>
      </c>
      <c r="C381" s="37" t="s">
        <v>362</v>
      </c>
      <c r="D381" s="27"/>
      <c r="E381" s="52">
        <f>SUM(E382+E386)</f>
        <v>6386.8</v>
      </c>
      <c r="F381" s="52">
        <f t="shared" ref="F381:G381" si="78">SUM(F382+F386)</f>
        <v>6773.8</v>
      </c>
      <c r="G381" s="52">
        <f t="shared" si="78"/>
        <v>6950.8000000000011</v>
      </c>
    </row>
    <row r="382" spans="1:7" ht="30">
      <c r="A382" s="46" t="s">
        <v>371</v>
      </c>
      <c r="B382" s="18" t="s">
        <v>370</v>
      </c>
      <c r="C382" s="37" t="s">
        <v>372</v>
      </c>
      <c r="D382" s="27"/>
      <c r="E382" s="52">
        <f>SUM(E383)</f>
        <v>6386.8</v>
      </c>
      <c r="F382" s="52">
        <f t="shared" ref="F382:G382" si="79">SUM(F383)</f>
        <v>6386.8</v>
      </c>
      <c r="G382" s="52">
        <f t="shared" si="79"/>
        <v>6566.7000000000007</v>
      </c>
    </row>
    <row r="383" spans="1:7" ht="90">
      <c r="A383" s="1" t="s">
        <v>373</v>
      </c>
      <c r="B383" s="18" t="s">
        <v>370</v>
      </c>
      <c r="C383" s="37" t="s">
        <v>374</v>
      </c>
      <c r="D383" s="27"/>
      <c r="E383" s="56">
        <f>SUM(E384:E385)</f>
        <v>6386.8</v>
      </c>
      <c r="F383" s="56">
        <f t="shared" ref="F383:G383" si="80">SUM(F384:F385)</f>
        <v>6386.8</v>
      </c>
      <c r="G383" s="56">
        <f t="shared" si="80"/>
        <v>6566.7000000000007</v>
      </c>
    </row>
    <row r="384" spans="1:7" ht="60">
      <c r="A384" s="1" t="s">
        <v>14</v>
      </c>
      <c r="B384" s="18" t="s">
        <v>370</v>
      </c>
      <c r="C384" s="37" t="s">
        <v>374</v>
      </c>
      <c r="D384" s="58">
        <v>100</v>
      </c>
      <c r="E384" s="31">
        <v>5862.2</v>
      </c>
      <c r="F384" s="31">
        <v>5862.2</v>
      </c>
      <c r="G384" s="31">
        <v>6042.1</v>
      </c>
    </row>
    <row r="385" spans="1:7" ht="30">
      <c r="A385" s="1" t="s">
        <v>21</v>
      </c>
      <c r="B385" s="17" t="s">
        <v>370</v>
      </c>
      <c r="C385" s="37" t="s">
        <v>374</v>
      </c>
      <c r="D385" s="58">
        <v>200</v>
      </c>
      <c r="E385" s="31">
        <v>524.6</v>
      </c>
      <c r="F385" s="31">
        <v>524.6</v>
      </c>
      <c r="G385" s="31">
        <v>524.6</v>
      </c>
    </row>
    <row r="386" spans="1:7">
      <c r="A386" s="119" t="s">
        <v>524</v>
      </c>
      <c r="B386" s="17" t="s">
        <v>370</v>
      </c>
      <c r="C386" s="2" t="s">
        <v>526</v>
      </c>
      <c r="D386" s="120"/>
      <c r="E386" s="31"/>
      <c r="F386" s="31">
        <f>F387</f>
        <v>387</v>
      </c>
      <c r="G386" s="31">
        <f>G387</f>
        <v>384.1</v>
      </c>
    </row>
    <row r="387" spans="1:7" ht="30">
      <c r="A387" s="119" t="s">
        <v>525</v>
      </c>
      <c r="B387" s="17" t="s">
        <v>370</v>
      </c>
      <c r="C387" s="2" t="s">
        <v>527</v>
      </c>
      <c r="D387" s="120"/>
      <c r="E387" s="31"/>
      <c r="F387" s="31">
        <f>F388</f>
        <v>387</v>
      </c>
      <c r="G387" s="31">
        <f>G388</f>
        <v>384.1</v>
      </c>
    </row>
    <row r="388" spans="1:7" ht="30">
      <c r="A388" s="104" t="s">
        <v>21</v>
      </c>
      <c r="B388" s="17" t="s">
        <v>370</v>
      </c>
      <c r="C388" s="2" t="s">
        <v>527</v>
      </c>
      <c r="D388" s="120">
        <v>200</v>
      </c>
      <c r="E388" s="31"/>
      <c r="F388" s="31">
        <v>387</v>
      </c>
      <c r="G388" s="31">
        <v>384.1</v>
      </c>
    </row>
    <row r="389" spans="1:7" ht="45">
      <c r="A389" s="1" t="s">
        <v>375</v>
      </c>
      <c r="B389" s="17" t="s">
        <v>370</v>
      </c>
      <c r="C389" s="37" t="s">
        <v>341</v>
      </c>
      <c r="D389" s="19"/>
      <c r="E389" s="31">
        <f>SUM(E390+E395)</f>
        <v>67304.599999999991</v>
      </c>
      <c r="F389" s="31">
        <f t="shared" ref="F389:G389" si="81">SUM(F390+F395)</f>
        <v>70171.100000000006</v>
      </c>
      <c r="G389" s="31">
        <f t="shared" si="81"/>
        <v>72098.599999999991</v>
      </c>
    </row>
    <row r="390" spans="1:7" ht="30">
      <c r="A390" s="1" t="s">
        <v>376</v>
      </c>
      <c r="B390" s="17" t="s">
        <v>370</v>
      </c>
      <c r="C390" s="37" t="s">
        <v>377</v>
      </c>
      <c r="D390" s="19"/>
      <c r="E390" s="31">
        <f>SUM(E391+E398)</f>
        <v>67089.599999999991</v>
      </c>
      <c r="F390" s="31">
        <f t="shared" ref="F390:G390" si="82">SUM(F391+F398)</f>
        <v>69706.100000000006</v>
      </c>
      <c r="G390" s="31">
        <f t="shared" si="82"/>
        <v>71633.599999999991</v>
      </c>
    </row>
    <row r="391" spans="1:7" ht="30">
      <c r="A391" s="23" t="s">
        <v>42</v>
      </c>
      <c r="B391" s="17" t="s">
        <v>370</v>
      </c>
      <c r="C391" s="2" t="s">
        <v>378</v>
      </c>
      <c r="D391" s="19"/>
      <c r="E391" s="31">
        <f>SUM(E392:E394)</f>
        <v>20659.599999999999</v>
      </c>
      <c r="F391" s="31">
        <f>SUM(F392:F394)</f>
        <v>21571.8</v>
      </c>
      <c r="G391" s="31">
        <f>SUM(G392:G394)</f>
        <v>22165.7</v>
      </c>
    </row>
    <row r="392" spans="1:7" ht="60">
      <c r="A392" s="1" t="s">
        <v>14</v>
      </c>
      <c r="B392" s="17" t="s">
        <v>370</v>
      </c>
      <c r="C392" s="2" t="s">
        <v>378</v>
      </c>
      <c r="D392" s="19">
        <v>100</v>
      </c>
      <c r="E392" s="31">
        <v>19964</v>
      </c>
      <c r="F392" s="31">
        <v>20163.099999999999</v>
      </c>
      <c r="G392" s="31">
        <v>20760.2</v>
      </c>
    </row>
    <row r="393" spans="1:7" ht="30">
      <c r="A393" s="1" t="s">
        <v>21</v>
      </c>
      <c r="B393" s="17" t="s">
        <v>370</v>
      </c>
      <c r="C393" s="2" t="s">
        <v>378</v>
      </c>
      <c r="D393" s="19">
        <v>200</v>
      </c>
      <c r="E393" s="31">
        <v>688.8</v>
      </c>
      <c r="F393" s="31">
        <v>1401.9</v>
      </c>
      <c r="G393" s="31">
        <v>1398.6999999999998</v>
      </c>
    </row>
    <row r="394" spans="1:7">
      <c r="A394" s="22" t="s">
        <v>22</v>
      </c>
      <c r="B394" s="17" t="s">
        <v>370</v>
      </c>
      <c r="C394" s="2" t="s">
        <v>378</v>
      </c>
      <c r="D394" s="19">
        <v>800</v>
      </c>
      <c r="E394" s="31">
        <v>6.8</v>
      </c>
      <c r="F394" s="31">
        <v>6.8</v>
      </c>
      <c r="G394" s="31">
        <v>6.8</v>
      </c>
    </row>
    <row r="395" spans="1:7" ht="30">
      <c r="A395" s="121" t="s">
        <v>528</v>
      </c>
      <c r="B395" s="17" t="s">
        <v>370</v>
      </c>
      <c r="C395" s="2" t="s">
        <v>343</v>
      </c>
      <c r="D395" s="19"/>
      <c r="E395" s="31">
        <f>E396</f>
        <v>215</v>
      </c>
      <c r="F395" s="31">
        <f t="shared" ref="F395:G396" si="83">F396</f>
        <v>465</v>
      </c>
      <c r="G395" s="31">
        <f t="shared" si="83"/>
        <v>465</v>
      </c>
    </row>
    <row r="396" spans="1:7" ht="30">
      <c r="A396" s="121" t="s">
        <v>357</v>
      </c>
      <c r="B396" s="17" t="s">
        <v>370</v>
      </c>
      <c r="C396" s="2" t="s">
        <v>358</v>
      </c>
      <c r="D396" s="19"/>
      <c r="E396" s="31">
        <f>E397</f>
        <v>215</v>
      </c>
      <c r="F396" s="31">
        <f t="shared" si="83"/>
        <v>465</v>
      </c>
      <c r="G396" s="31">
        <f t="shared" si="83"/>
        <v>465</v>
      </c>
    </row>
    <row r="397" spans="1:7" ht="30">
      <c r="A397" s="104" t="s">
        <v>66</v>
      </c>
      <c r="B397" s="17" t="s">
        <v>370</v>
      </c>
      <c r="C397" s="2" t="s">
        <v>358</v>
      </c>
      <c r="D397" s="19">
        <v>600</v>
      </c>
      <c r="E397" s="31">
        <v>215</v>
      </c>
      <c r="F397" s="31">
        <v>465</v>
      </c>
      <c r="G397" s="31">
        <v>465</v>
      </c>
    </row>
    <row r="398" spans="1:7" ht="30">
      <c r="A398" s="22" t="s">
        <v>54</v>
      </c>
      <c r="B398" s="17" t="s">
        <v>370</v>
      </c>
      <c r="C398" s="2" t="s">
        <v>379</v>
      </c>
      <c r="D398" s="19"/>
      <c r="E398" s="31">
        <f>SUM(E399:E402)</f>
        <v>46429.999999999993</v>
      </c>
      <c r="F398" s="31">
        <f t="shared" ref="F398:G398" si="84">SUM(F399:F402)</f>
        <v>48134.3</v>
      </c>
      <c r="G398" s="31">
        <f t="shared" si="84"/>
        <v>49467.899999999994</v>
      </c>
    </row>
    <row r="399" spans="1:7" ht="60">
      <c r="A399" s="1" t="s">
        <v>14</v>
      </c>
      <c r="B399" s="17" t="s">
        <v>370</v>
      </c>
      <c r="C399" s="2" t="s">
        <v>379</v>
      </c>
      <c r="D399" s="19">
        <v>100</v>
      </c>
      <c r="E399" s="31">
        <v>40263.199999999997</v>
      </c>
      <c r="F399" s="31">
        <v>40665.800000000003</v>
      </c>
      <c r="G399" s="31">
        <v>41873.300000000003</v>
      </c>
    </row>
    <row r="400" spans="1:7" ht="30">
      <c r="A400" s="1" t="s">
        <v>21</v>
      </c>
      <c r="B400" s="17" t="s">
        <v>370</v>
      </c>
      <c r="C400" s="2" t="s">
        <v>379</v>
      </c>
      <c r="D400" s="19">
        <v>200</v>
      </c>
      <c r="E400" s="31">
        <v>1281.9000000000001</v>
      </c>
      <c r="F400" s="31">
        <v>2511</v>
      </c>
      <c r="G400" s="31">
        <v>2505.6</v>
      </c>
    </row>
    <row r="401" spans="1:7" ht="30">
      <c r="A401" s="1" t="s">
        <v>66</v>
      </c>
      <c r="B401" s="17" t="s">
        <v>370</v>
      </c>
      <c r="C401" s="2" t="s">
        <v>379</v>
      </c>
      <c r="D401" s="19">
        <v>600</v>
      </c>
      <c r="E401" s="31">
        <f>5086.7-215</f>
        <v>4871.7</v>
      </c>
      <c r="F401" s="31">
        <f>5796.3-465-387</f>
        <v>4944.3</v>
      </c>
      <c r="G401" s="31">
        <f>5924.9-465-384.1</f>
        <v>5075.7999999999993</v>
      </c>
    </row>
    <row r="402" spans="1:7">
      <c r="A402" s="22" t="s">
        <v>22</v>
      </c>
      <c r="B402" s="17" t="s">
        <v>370</v>
      </c>
      <c r="C402" s="2" t="s">
        <v>379</v>
      </c>
      <c r="D402" s="19">
        <v>800</v>
      </c>
      <c r="E402" s="31">
        <v>13.2</v>
      </c>
      <c r="F402" s="31">
        <v>13.2</v>
      </c>
      <c r="G402" s="31">
        <v>13.2</v>
      </c>
    </row>
    <row r="403" spans="1:7">
      <c r="A403" s="10" t="s">
        <v>397</v>
      </c>
      <c r="B403" s="11" t="s">
        <v>398</v>
      </c>
      <c r="C403" s="70"/>
      <c r="D403" s="13"/>
      <c r="E403" s="14">
        <f>SUM(E404+E414)</f>
        <v>188115.10000000003</v>
      </c>
      <c r="F403" s="14">
        <f>SUM(F404+F414)</f>
        <v>199784.40000000002</v>
      </c>
      <c r="G403" s="14">
        <f>SUM(G404+G414)</f>
        <v>204925</v>
      </c>
    </row>
    <row r="404" spans="1:7">
      <c r="A404" s="10" t="s">
        <v>399</v>
      </c>
      <c r="B404" s="11" t="s">
        <v>400</v>
      </c>
      <c r="C404" s="16"/>
      <c r="D404" s="13"/>
      <c r="E404" s="14">
        <f>SUM(E405)</f>
        <v>154640.40000000002</v>
      </c>
      <c r="F404" s="14">
        <f t="shared" ref="F404:G404" si="85">SUM(F405)</f>
        <v>163658.6</v>
      </c>
      <c r="G404" s="14">
        <f t="shared" si="85"/>
        <v>167892.5</v>
      </c>
    </row>
    <row r="405" spans="1:7" ht="30">
      <c r="A405" s="22" t="s">
        <v>390</v>
      </c>
      <c r="B405" s="17" t="s">
        <v>400</v>
      </c>
      <c r="C405" s="71" t="s">
        <v>391</v>
      </c>
      <c r="D405" s="19"/>
      <c r="E405" s="20">
        <f>E406+E410</f>
        <v>154640.40000000002</v>
      </c>
      <c r="F405" s="20">
        <f>F406+F410</f>
        <v>163658.6</v>
      </c>
      <c r="G405" s="20">
        <f>G406+G410</f>
        <v>167892.5</v>
      </c>
    </row>
    <row r="406" spans="1:7">
      <c r="A406" s="1" t="s">
        <v>401</v>
      </c>
      <c r="B406" s="17" t="s">
        <v>400</v>
      </c>
      <c r="C406" s="2" t="s">
        <v>402</v>
      </c>
      <c r="D406" s="19"/>
      <c r="E406" s="20">
        <f>E407</f>
        <v>36466.100000000006</v>
      </c>
      <c r="F406" s="20">
        <f t="shared" ref="F406:G406" si="86">F407</f>
        <v>38059.800000000003</v>
      </c>
      <c r="G406" s="20">
        <f t="shared" si="86"/>
        <v>39117.300000000003</v>
      </c>
    </row>
    <row r="407" spans="1:7">
      <c r="A407" s="1" t="s">
        <v>403</v>
      </c>
      <c r="B407" s="17" t="s">
        <v>400</v>
      </c>
      <c r="C407" s="2" t="s">
        <v>404</v>
      </c>
      <c r="D407" s="19"/>
      <c r="E407" s="20">
        <f>E408</f>
        <v>36466.100000000006</v>
      </c>
      <c r="F407" s="20">
        <f t="shared" ref="F407:G407" si="87">F408</f>
        <v>38059.800000000003</v>
      </c>
      <c r="G407" s="20">
        <f t="shared" si="87"/>
        <v>39117.300000000003</v>
      </c>
    </row>
    <row r="408" spans="1:7" ht="30">
      <c r="A408" s="72" t="s">
        <v>54</v>
      </c>
      <c r="B408" s="17" t="s">
        <v>400</v>
      </c>
      <c r="C408" s="2" t="s">
        <v>405</v>
      </c>
      <c r="D408" s="19"/>
      <c r="E408" s="20">
        <f>E409</f>
        <v>36466.100000000006</v>
      </c>
      <c r="F408" s="20">
        <f t="shared" ref="F408:G408" si="88">F409</f>
        <v>38059.800000000003</v>
      </c>
      <c r="G408" s="20">
        <f t="shared" si="88"/>
        <v>39117.300000000003</v>
      </c>
    </row>
    <row r="409" spans="1:7" ht="30">
      <c r="A409" s="1" t="s">
        <v>66</v>
      </c>
      <c r="B409" s="17" t="s">
        <v>400</v>
      </c>
      <c r="C409" s="2" t="s">
        <v>405</v>
      </c>
      <c r="D409" s="19">
        <v>600</v>
      </c>
      <c r="E409" s="31">
        <v>36466.100000000006</v>
      </c>
      <c r="F409" s="31">
        <v>38059.800000000003</v>
      </c>
      <c r="G409" s="31">
        <v>39117.300000000003</v>
      </c>
    </row>
    <row r="410" spans="1:7" ht="30">
      <c r="A410" s="1" t="s">
        <v>406</v>
      </c>
      <c r="B410" s="17" t="s">
        <v>400</v>
      </c>
      <c r="C410" s="2" t="s">
        <v>407</v>
      </c>
      <c r="D410" s="18"/>
      <c r="E410" s="20">
        <f>SUM(E411)</f>
        <v>118174.3</v>
      </c>
      <c r="F410" s="20">
        <f t="shared" ref="F410:G412" si="89">SUM(F411)</f>
        <v>125598.8</v>
      </c>
      <c r="G410" s="20">
        <f t="shared" si="89"/>
        <v>128775.2</v>
      </c>
    </row>
    <row r="411" spans="1:7" ht="30">
      <c r="A411" s="1" t="s">
        <v>408</v>
      </c>
      <c r="B411" s="17" t="s">
        <v>400</v>
      </c>
      <c r="C411" s="2" t="s">
        <v>409</v>
      </c>
      <c r="D411" s="18"/>
      <c r="E411" s="20">
        <f>SUM(E412)</f>
        <v>118174.3</v>
      </c>
      <c r="F411" s="20">
        <f t="shared" si="89"/>
        <v>125598.8</v>
      </c>
      <c r="G411" s="20">
        <f t="shared" si="89"/>
        <v>128775.2</v>
      </c>
    </row>
    <row r="412" spans="1:7" ht="30">
      <c r="A412" s="72" t="s">
        <v>54</v>
      </c>
      <c r="B412" s="17" t="s">
        <v>400</v>
      </c>
      <c r="C412" s="18" t="s">
        <v>410</v>
      </c>
      <c r="D412" s="18"/>
      <c r="E412" s="20">
        <f>SUM(E413)</f>
        <v>118174.3</v>
      </c>
      <c r="F412" s="20">
        <f t="shared" si="89"/>
        <v>125598.8</v>
      </c>
      <c r="G412" s="20">
        <f t="shared" si="89"/>
        <v>128775.2</v>
      </c>
    </row>
    <row r="413" spans="1:7" ht="30">
      <c r="A413" s="1" t="s">
        <v>66</v>
      </c>
      <c r="B413" s="17" t="s">
        <v>400</v>
      </c>
      <c r="C413" s="18" t="s">
        <v>410</v>
      </c>
      <c r="D413" s="19">
        <v>600</v>
      </c>
      <c r="E413" s="31">
        <v>118174.3</v>
      </c>
      <c r="F413" s="31">
        <v>125598.8</v>
      </c>
      <c r="G413" s="31">
        <v>128775.2</v>
      </c>
    </row>
    <row r="414" spans="1:7">
      <c r="A414" s="10" t="s">
        <v>411</v>
      </c>
      <c r="B414" s="11" t="s">
        <v>412</v>
      </c>
      <c r="C414" s="16"/>
      <c r="D414" s="16"/>
      <c r="E414" s="14">
        <f>SUM(E415)</f>
        <v>33474.700000000004</v>
      </c>
      <c r="F414" s="14">
        <f t="shared" ref="F414:G414" si="90">SUM(F415)</f>
        <v>36125.800000000003</v>
      </c>
      <c r="G414" s="14">
        <f t="shared" si="90"/>
        <v>37032.5</v>
      </c>
    </row>
    <row r="415" spans="1:7" ht="30">
      <c r="A415" s="22" t="s">
        <v>390</v>
      </c>
      <c r="B415" s="17" t="s">
        <v>412</v>
      </c>
      <c r="C415" s="71" t="s">
        <v>391</v>
      </c>
      <c r="D415" s="18"/>
      <c r="E415" s="20">
        <f>E416+E421</f>
        <v>33474.700000000004</v>
      </c>
      <c r="F415" s="20">
        <f t="shared" ref="F415:G415" si="91">F416+F421</f>
        <v>36125.800000000003</v>
      </c>
      <c r="G415" s="20">
        <f t="shared" si="91"/>
        <v>37032.5</v>
      </c>
    </row>
    <row r="416" spans="1:7">
      <c r="A416" s="38" t="s">
        <v>413</v>
      </c>
      <c r="B416" s="29" t="s">
        <v>412</v>
      </c>
      <c r="C416" s="29" t="s">
        <v>414</v>
      </c>
      <c r="D416" s="18"/>
      <c r="E416" s="31">
        <f>SUM(E417)</f>
        <v>413.5</v>
      </c>
      <c r="F416" s="31">
        <f t="shared" ref="F416:G417" si="92">SUM(F417)</f>
        <v>806.9</v>
      </c>
      <c r="G416" s="31">
        <f t="shared" si="92"/>
        <v>805.2</v>
      </c>
    </row>
    <row r="417" spans="1:7" ht="30">
      <c r="A417" s="38" t="s">
        <v>415</v>
      </c>
      <c r="B417" s="29" t="s">
        <v>412</v>
      </c>
      <c r="C417" s="29" t="s">
        <v>416</v>
      </c>
      <c r="D417" s="18"/>
      <c r="E417" s="31">
        <f>SUM(E418)</f>
        <v>413.5</v>
      </c>
      <c r="F417" s="31">
        <f t="shared" si="92"/>
        <v>806.9</v>
      </c>
      <c r="G417" s="31">
        <f t="shared" si="92"/>
        <v>805.2</v>
      </c>
    </row>
    <row r="418" spans="1:7">
      <c r="A418" s="1" t="s">
        <v>417</v>
      </c>
      <c r="B418" s="29" t="s">
        <v>412</v>
      </c>
      <c r="C418" s="29" t="s">
        <v>418</v>
      </c>
      <c r="D418" s="29"/>
      <c r="E418" s="31">
        <f>SUM(E419:E420)</f>
        <v>413.5</v>
      </c>
      <c r="F418" s="31">
        <f t="shared" ref="F418:G418" si="93">SUM(F419:F420)</f>
        <v>806.9</v>
      </c>
      <c r="G418" s="31">
        <f t="shared" si="93"/>
        <v>805.2</v>
      </c>
    </row>
    <row r="419" spans="1:7" ht="30">
      <c r="A419" s="1" t="s">
        <v>21</v>
      </c>
      <c r="B419" s="29" t="s">
        <v>412</v>
      </c>
      <c r="C419" s="29" t="s">
        <v>418</v>
      </c>
      <c r="D419" s="18" t="s">
        <v>49</v>
      </c>
      <c r="E419" s="31">
        <v>162.9</v>
      </c>
      <c r="F419" s="31">
        <v>344.6</v>
      </c>
      <c r="G419" s="31">
        <v>277.5</v>
      </c>
    </row>
    <row r="420" spans="1:7" ht="30">
      <c r="A420" s="1" t="s">
        <v>66</v>
      </c>
      <c r="B420" s="29" t="s">
        <v>412</v>
      </c>
      <c r="C420" s="29" t="s">
        <v>418</v>
      </c>
      <c r="D420" s="45">
        <v>600</v>
      </c>
      <c r="E420" s="31">
        <v>250.6</v>
      </c>
      <c r="F420" s="31">
        <v>462.29999999999995</v>
      </c>
      <c r="G420" s="31">
        <v>527.70000000000005</v>
      </c>
    </row>
    <row r="421" spans="1:7" ht="45">
      <c r="A421" s="1" t="s">
        <v>419</v>
      </c>
      <c r="B421" s="17" t="s">
        <v>400</v>
      </c>
      <c r="C421" s="18" t="s">
        <v>420</v>
      </c>
      <c r="D421" s="19"/>
      <c r="E421" s="20">
        <f>E422+E429</f>
        <v>33061.200000000004</v>
      </c>
      <c r="F421" s="20">
        <f t="shared" ref="F421:G421" si="94">F422+F429</f>
        <v>35318.9</v>
      </c>
      <c r="G421" s="20">
        <f t="shared" si="94"/>
        <v>36227.300000000003</v>
      </c>
    </row>
    <row r="422" spans="1:7">
      <c r="A422" s="1" t="s">
        <v>421</v>
      </c>
      <c r="B422" s="17" t="s">
        <v>412</v>
      </c>
      <c r="C422" s="18" t="s">
        <v>422</v>
      </c>
      <c r="D422" s="18"/>
      <c r="E422" s="31">
        <f>SUM(E423+E427)</f>
        <v>31164.9</v>
      </c>
      <c r="F422" s="31">
        <f t="shared" ref="F422:G422" si="95">SUM(F423+F427)</f>
        <v>32109.600000000002</v>
      </c>
      <c r="G422" s="31">
        <f t="shared" si="95"/>
        <v>33023.800000000003</v>
      </c>
    </row>
    <row r="423" spans="1:7" ht="30">
      <c r="A423" s="23" t="s">
        <v>42</v>
      </c>
      <c r="B423" s="17" t="s">
        <v>412</v>
      </c>
      <c r="C423" s="18" t="s">
        <v>423</v>
      </c>
      <c r="D423" s="18"/>
      <c r="E423" s="31">
        <f>SUM(E424:E426)</f>
        <v>6007.0999999999995</v>
      </c>
      <c r="F423" s="31">
        <f t="shared" ref="F423:G423" si="96">SUM(F424:F426)</f>
        <v>6235.7</v>
      </c>
      <c r="G423" s="31">
        <f t="shared" si="96"/>
        <v>6412.1</v>
      </c>
    </row>
    <row r="424" spans="1:7" ht="60">
      <c r="A424" s="1" t="s">
        <v>14</v>
      </c>
      <c r="B424" s="17" t="s">
        <v>412</v>
      </c>
      <c r="C424" s="18" t="s">
        <v>423</v>
      </c>
      <c r="D424" s="18" t="s">
        <v>48</v>
      </c>
      <c r="E424" s="31">
        <v>5826.2</v>
      </c>
      <c r="F424" s="31">
        <v>5884.4</v>
      </c>
      <c r="G424" s="31">
        <v>6061.6</v>
      </c>
    </row>
    <row r="425" spans="1:7" ht="30">
      <c r="A425" s="1" t="s">
        <v>21</v>
      </c>
      <c r="B425" s="17" t="s">
        <v>412</v>
      </c>
      <c r="C425" s="18" t="s">
        <v>423</v>
      </c>
      <c r="D425" s="18" t="s">
        <v>49</v>
      </c>
      <c r="E425" s="31">
        <v>179.2</v>
      </c>
      <c r="F425" s="31">
        <v>349.6</v>
      </c>
      <c r="G425" s="31">
        <v>348.8</v>
      </c>
    </row>
    <row r="426" spans="1:7">
      <c r="A426" s="22" t="s">
        <v>22</v>
      </c>
      <c r="B426" s="17" t="s">
        <v>412</v>
      </c>
      <c r="C426" s="18" t="s">
        <v>423</v>
      </c>
      <c r="D426" s="18" t="s">
        <v>424</v>
      </c>
      <c r="E426" s="31">
        <v>1.7</v>
      </c>
      <c r="F426" s="31">
        <v>1.7</v>
      </c>
      <c r="G426" s="31">
        <v>1.7</v>
      </c>
    </row>
    <row r="427" spans="1:7" ht="30">
      <c r="A427" s="22" t="s">
        <v>54</v>
      </c>
      <c r="B427" s="17" t="s">
        <v>412</v>
      </c>
      <c r="C427" s="18" t="s">
        <v>425</v>
      </c>
      <c r="D427" s="18"/>
      <c r="E427" s="31">
        <f>E428</f>
        <v>25157.800000000003</v>
      </c>
      <c r="F427" s="31">
        <f t="shared" ref="F427:G427" si="97">F428</f>
        <v>25873.9</v>
      </c>
      <c r="G427" s="31">
        <f t="shared" si="97"/>
        <v>26611.7</v>
      </c>
    </row>
    <row r="428" spans="1:7" ht="30">
      <c r="A428" s="1" t="s">
        <v>66</v>
      </c>
      <c r="B428" s="17" t="s">
        <v>412</v>
      </c>
      <c r="C428" s="18" t="s">
        <v>425</v>
      </c>
      <c r="D428" s="18" t="s">
        <v>339</v>
      </c>
      <c r="E428" s="31">
        <v>25157.800000000003</v>
      </c>
      <c r="F428" s="31">
        <v>25873.9</v>
      </c>
      <c r="G428" s="31">
        <v>26611.7</v>
      </c>
    </row>
    <row r="429" spans="1:7" ht="30">
      <c r="A429" s="1" t="s">
        <v>426</v>
      </c>
      <c r="B429" s="17" t="s">
        <v>412</v>
      </c>
      <c r="C429" s="18" t="s">
        <v>427</v>
      </c>
      <c r="D429" s="18"/>
      <c r="E429" s="31">
        <f>E430</f>
        <v>1896.3000000000002</v>
      </c>
      <c r="F429" s="31">
        <f t="shared" ref="F429:G429" si="98">F430</f>
        <v>3209.3</v>
      </c>
      <c r="G429" s="31">
        <f t="shared" si="98"/>
        <v>3203.5</v>
      </c>
    </row>
    <row r="430" spans="1:7" ht="30">
      <c r="A430" s="22" t="s">
        <v>428</v>
      </c>
      <c r="B430" s="17" t="s">
        <v>412</v>
      </c>
      <c r="C430" s="18" t="s">
        <v>429</v>
      </c>
      <c r="D430" s="19"/>
      <c r="E430" s="31">
        <f>SUM(E431:E432)</f>
        <v>1896.3000000000002</v>
      </c>
      <c r="F430" s="31">
        <f t="shared" ref="F430:G430" si="99">SUM(F431:F432)</f>
        <v>3209.3</v>
      </c>
      <c r="G430" s="31">
        <f t="shared" si="99"/>
        <v>3203.5</v>
      </c>
    </row>
    <row r="431" spans="1:7">
      <c r="A431" s="1" t="s">
        <v>29</v>
      </c>
      <c r="B431" s="17" t="s">
        <v>412</v>
      </c>
      <c r="C431" s="18" t="s">
        <v>429</v>
      </c>
      <c r="D431" s="19">
        <v>300</v>
      </c>
      <c r="E431" s="31">
        <v>516</v>
      </c>
      <c r="F431" s="31">
        <v>516</v>
      </c>
      <c r="G431" s="31">
        <v>516</v>
      </c>
    </row>
    <row r="432" spans="1:7" ht="30">
      <c r="A432" s="1" t="s">
        <v>66</v>
      </c>
      <c r="B432" s="17" t="s">
        <v>412</v>
      </c>
      <c r="C432" s="18" t="s">
        <v>429</v>
      </c>
      <c r="D432" s="19">
        <v>600</v>
      </c>
      <c r="E432" s="31">
        <v>1380.3000000000002</v>
      </c>
      <c r="F432" s="31">
        <v>2693.3</v>
      </c>
      <c r="G432" s="31">
        <v>2687.5</v>
      </c>
    </row>
    <row r="433" spans="1:7">
      <c r="A433" s="10" t="s">
        <v>30</v>
      </c>
      <c r="B433" s="11" t="s">
        <v>31</v>
      </c>
      <c r="C433" s="16"/>
      <c r="D433" s="13"/>
      <c r="E433" s="14">
        <f>SUM(E434+E438)+E459</f>
        <v>191593.3</v>
      </c>
      <c r="F433" s="14">
        <f>SUM(F434+F438)+F459</f>
        <v>196244.7</v>
      </c>
      <c r="G433" s="14">
        <f>SUM(G434+G438)+G459</f>
        <v>196611.19999999998</v>
      </c>
    </row>
    <row r="434" spans="1:7">
      <c r="A434" s="10" t="s">
        <v>192</v>
      </c>
      <c r="B434" s="11" t="s">
        <v>193</v>
      </c>
      <c r="C434" s="16"/>
      <c r="D434" s="13"/>
      <c r="E434" s="14">
        <f>E435</f>
        <v>8578.1</v>
      </c>
      <c r="F434" s="14">
        <f t="shared" ref="F434:G436" si="100">F435</f>
        <v>8578.1</v>
      </c>
      <c r="G434" s="14">
        <f t="shared" si="100"/>
        <v>8578.1</v>
      </c>
    </row>
    <row r="435" spans="1:7">
      <c r="A435" s="1" t="s">
        <v>10</v>
      </c>
      <c r="B435" s="17" t="s">
        <v>193</v>
      </c>
      <c r="C435" s="18" t="s">
        <v>11</v>
      </c>
      <c r="D435" s="19"/>
      <c r="E435" s="20">
        <f>E436</f>
        <v>8578.1</v>
      </c>
      <c r="F435" s="20">
        <f t="shared" si="100"/>
        <v>8578.1</v>
      </c>
      <c r="G435" s="20">
        <f t="shared" si="100"/>
        <v>8578.1</v>
      </c>
    </row>
    <row r="436" spans="1:7">
      <c r="A436" s="1" t="s">
        <v>194</v>
      </c>
      <c r="B436" s="17" t="s">
        <v>193</v>
      </c>
      <c r="C436" s="18" t="s">
        <v>195</v>
      </c>
      <c r="D436" s="19"/>
      <c r="E436" s="20">
        <f>E437</f>
        <v>8578.1</v>
      </c>
      <c r="F436" s="20">
        <f t="shared" si="100"/>
        <v>8578.1</v>
      </c>
      <c r="G436" s="20">
        <f t="shared" si="100"/>
        <v>8578.1</v>
      </c>
    </row>
    <row r="437" spans="1:7">
      <c r="A437" s="1" t="s">
        <v>29</v>
      </c>
      <c r="B437" s="17" t="s">
        <v>193</v>
      </c>
      <c r="C437" s="18" t="s">
        <v>195</v>
      </c>
      <c r="D437" s="19">
        <v>300</v>
      </c>
      <c r="E437" s="31">
        <v>8578.1</v>
      </c>
      <c r="F437" s="31">
        <v>8578.1</v>
      </c>
      <c r="G437" s="31">
        <v>8578.1</v>
      </c>
    </row>
    <row r="438" spans="1:7">
      <c r="A438" s="10" t="s">
        <v>32</v>
      </c>
      <c r="B438" s="11" t="s">
        <v>33</v>
      </c>
      <c r="C438" s="16"/>
      <c r="D438" s="13"/>
      <c r="E438" s="14">
        <f>SUM(E439)+E450</f>
        <v>7564.5</v>
      </c>
      <c r="F438" s="14">
        <f>SUM(F439)+F450</f>
        <v>8647.5999999999985</v>
      </c>
      <c r="G438" s="14">
        <f>SUM(G439)+G450</f>
        <v>8809.7999999999993</v>
      </c>
    </row>
    <row r="439" spans="1:7">
      <c r="A439" s="1" t="s">
        <v>10</v>
      </c>
      <c r="B439" s="17" t="s">
        <v>33</v>
      </c>
      <c r="C439" s="18" t="s">
        <v>11</v>
      </c>
      <c r="D439" s="19"/>
      <c r="E439" s="20">
        <f>E440+E442+E444+E446+E448</f>
        <v>6264.5</v>
      </c>
      <c r="F439" s="20">
        <f>F440+F442+F444+F446+F448</f>
        <v>7647.5999999999995</v>
      </c>
      <c r="G439" s="20">
        <f>G440+G442+G444+G446+G448</f>
        <v>7809.7999999999993</v>
      </c>
    </row>
    <row r="440" spans="1:7" ht="30">
      <c r="A440" s="1" t="s">
        <v>196</v>
      </c>
      <c r="B440" s="17" t="s">
        <v>33</v>
      </c>
      <c r="C440" s="18" t="s">
        <v>197</v>
      </c>
      <c r="D440" s="19"/>
      <c r="E440" s="20">
        <f>E441</f>
        <v>1643.6</v>
      </c>
      <c r="F440" s="20">
        <f>F441</f>
        <v>1713.6</v>
      </c>
      <c r="G440" s="20">
        <f>G441</f>
        <v>1881.6</v>
      </c>
    </row>
    <row r="441" spans="1:7">
      <c r="A441" s="1" t="s">
        <v>29</v>
      </c>
      <c r="B441" s="17" t="s">
        <v>33</v>
      </c>
      <c r="C441" s="18" t="s">
        <v>197</v>
      </c>
      <c r="D441" s="19">
        <v>300</v>
      </c>
      <c r="E441" s="31">
        <v>1643.6</v>
      </c>
      <c r="F441" s="31">
        <v>1713.6</v>
      </c>
      <c r="G441" s="31">
        <v>1881.6</v>
      </c>
    </row>
    <row r="442" spans="1:7" ht="45">
      <c r="A442" s="1" t="s">
        <v>198</v>
      </c>
      <c r="B442" s="17" t="s">
        <v>33</v>
      </c>
      <c r="C442" s="18" t="s">
        <v>199</v>
      </c>
      <c r="D442" s="19"/>
      <c r="E442" s="20">
        <f>E443</f>
        <v>2953.2</v>
      </c>
      <c r="F442" s="20">
        <f>F443</f>
        <v>2953.2</v>
      </c>
      <c r="G442" s="20">
        <f>G443</f>
        <v>2953.2</v>
      </c>
    </row>
    <row r="443" spans="1:7">
      <c r="A443" s="1" t="s">
        <v>29</v>
      </c>
      <c r="B443" s="17" t="s">
        <v>33</v>
      </c>
      <c r="C443" s="18" t="s">
        <v>199</v>
      </c>
      <c r="D443" s="19">
        <v>300</v>
      </c>
      <c r="E443" s="31">
        <v>2953.2</v>
      </c>
      <c r="F443" s="31">
        <v>2953.2</v>
      </c>
      <c r="G443" s="31">
        <v>2953.2</v>
      </c>
    </row>
    <row r="444" spans="1:7" ht="30">
      <c r="A444" s="72" t="s">
        <v>34</v>
      </c>
      <c r="B444" s="17" t="s">
        <v>33</v>
      </c>
      <c r="C444" s="18" t="s">
        <v>35</v>
      </c>
      <c r="D444" s="19"/>
      <c r="E444" s="20">
        <f>E445</f>
        <v>287.5</v>
      </c>
      <c r="F444" s="20">
        <f>F445</f>
        <v>287.5</v>
      </c>
      <c r="G444" s="20">
        <f>G445</f>
        <v>287.5</v>
      </c>
    </row>
    <row r="445" spans="1:7">
      <c r="A445" s="1" t="s">
        <v>29</v>
      </c>
      <c r="B445" s="17" t="s">
        <v>33</v>
      </c>
      <c r="C445" s="18" t="s">
        <v>35</v>
      </c>
      <c r="D445" s="19">
        <v>300</v>
      </c>
      <c r="E445" s="31">
        <v>287.5</v>
      </c>
      <c r="F445" s="31">
        <v>287.5</v>
      </c>
      <c r="G445" s="31">
        <v>287.5</v>
      </c>
    </row>
    <row r="446" spans="1:7">
      <c r="A446" s="1" t="s">
        <v>200</v>
      </c>
      <c r="B446" s="17" t="s">
        <v>33</v>
      </c>
      <c r="C446" s="18" t="s">
        <v>201</v>
      </c>
      <c r="D446" s="19"/>
      <c r="E446" s="20">
        <f>E447</f>
        <v>552.09999999999991</v>
      </c>
      <c r="F446" s="20">
        <f>F447</f>
        <v>1077.3</v>
      </c>
      <c r="G446" s="20">
        <f>G447</f>
        <v>1075</v>
      </c>
    </row>
    <row r="447" spans="1:7" ht="30">
      <c r="A447" s="1" t="s">
        <v>66</v>
      </c>
      <c r="B447" s="17" t="s">
        <v>33</v>
      </c>
      <c r="C447" s="18" t="s">
        <v>201</v>
      </c>
      <c r="D447" s="19">
        <v>600</v>
      </c>
      <c r="E447" s="31">
        <v>552.09999999999991</v>
      </c>
      <c r="F447" s="31">
        <v>1077.3</v>
      </c>
      <c r="G447" s="31">
        <v>1075</v>
      </c>
    </row>
    <row r="448" spans="1:7">
      <c r="A448" s="1" t="s">
        <v>202</v>
      </c>
      <c r="B448" s="17" t="s">
        <v>33</v>
      </c>
      <c r="C448" s="18" t="s">
        <v>203</v>
      </c>
      <c r="D448" s="19"/>
      <c r="E448" s="20">
        <f>E449</f>
        <v>828.09999999999991</v>
      </c>
      <c r="F448" s="20">
        <f>F449</f>
        <v>1616</v>
      </c>
      <c r="G448" s="20">
        <f>G449</f>
        <v>1612.5</v>
      </c>
    </row>
    <row r="449" spans="1:7" ht="30">
      <c r="A449" s="1" t="s">
        <v>66</v>
      </c>
      <c r="B449" s="17" t="s">
        <v>33</v>
      </c>
      <c r="C449" s="18" t="s">
        <v>203</v>
      </c>
      <c r="D449" s="19">
        <v>600</v>
      </c>
      <c r="E449" s="31">
        <v>828.09999999999991</v>
      </c>
      <c r="F449" s="31">
        <v>1616</v>
      </c>
      <c r="G449" s="31">
        <v>1612.5</v>
      </c>
    </row>
    <row r="450" spans="1:7" ht="30">
      <c r="A450" s="33" t="s">
        <v>266</v>
      </c>
      <c r="B450" s="37" t="s">
        <v>33</v>
      </c>
      <c r="C450" s="37" t="s">
        <v>267</v>
      </c>
      <c r="D450" s="45"/>
      <c r="E450" s="31">
        <f>E451+E455</f>
        <v>1300</v>
      </c>
      <c r="F450" s="31">
        <f>F451+F455</f>
        <v>1000</v>
      </c>
      <c r="G450" s="31">
        <f>G451+G455</f>
        <v>1000</v>
      </c>
    </row>
    <row r="451" spans="1:7" ht="30">
      <c r="A451" s="33" t="s">
        <v>448</v>
      </c>
      <c r="B451" s="37" t="s">
        <v>33</v>
      </c>
      <c r="C451" s="37" t="s">
        <v>449</v>
      </c>
      <c r="D451" s="45"/>
      <c r="E451" s="31">
        <f>E452</f>
        <v>800</v>
      </c>
      <c r="F451" s="31">
        <f t="shared" ref="F451:G453" si="101">F452</f>
        <v>500</v>
      </c>
      <c r="G451" s="31">
        <f t="shared" si="101"/>
        <v>500</v>
      </c>
    </row>
    <row r="452" spans="1:7" ht="30">
      <c r="A452" s="33" t="s">
        <v>450</v>
      </c>
      <c r="B452" s="37" t="s">
        <v>33</v>
      </c>
      <c r="C452" s="37" t="s">
        <v>451</v>
      </c>
      <c r="D452" s="45"/>
      <c r="E452" s="31">
        <f>E453</f>
        <v>800</v>
      </c>
      <c r="F452" s="31">
        <f t="shared" si="101"/>
        <v>500</v>
      </c>
      <c r="G452" s="31">
        <f t="shared" si="101"/>
        <v>500</v>
      </c>
    </row>
    <row r="453" spans="1:7" ht="45">
      <c r="A453" s="33" t="s">
        <v>452</v>
      </c>
      <c r="B453" s="37" t="s">
        <v>453</v>
      </c>
      <c r="C453" s="37" t="s">
        <v>454</v>
      </c>
      <c r="D453" s="45"/>
      <c r="E453" s="31">
        <f>E454</f>
        <v>800</v>
      </c>
      <c r="F453" s="31">
        <f t="shared" si="101"/>
        <v>500</v>
      </c>
      <c r="G453" s="31">
        <f t="shared" si="101"/>
        <v>500</v>
      </c>
    </row>
    <row r="454" spans="1:7">
      <c r="A454" s="1" t="s">
        <v>29</v>
      </c>
      <c r="B454" s="37" t="s">
        <v>453</v>
      </c>
      <c r="C454" s="37" t="s">
        <v>454</v>
      </c>
      <c r="D454" s="45">
        <v>300</v>
      </c>
      <c r="E454" s="31">
        <v>800</v>
      </c>
      <c r="F454" s="31">
        <v>500</v>
      </c>
      <c r="G454" s="31">
        <v>500</v>
      </c>
    </row>
    <row r="455" spans="1:7">
      <c r="A455" s="33" t="s">
        <v>455</v>
      </c>
      <c r="B455" s="37" t="s">
        <v>33</v>
      </c>
      <c r="C455" s="37" t="s">
        <v>456</v>
      </c>
      <c r="D455" s="45"/>
      <c r="E455" s="31">
        <f>E456</f>
        <v>500</v>
      </c>
      <c r="F455" s="31">
        <f t="shared" ref="F455:G457" si="102">F456</f>
        <v>500</v>
      </c>
      <c r="G455" s="31">
        <f t="shared" si="102"/>
        <v>500</v>
      </c>
    </row>
    <row r="456" spans="1:7" ht="30">
      <c r="A456" s="33" t="s">
        <v>457</v>
      </c>
      <c r="B456" s="37" t="s">
        <v>33</v>
      </c>
      <c r="C456" s="37" t="s">
        <v>458</v>
      </c>
      <c r="D456" s="45"/>
      <c r="E456" s="31">
        <f>E457</f>
        <v>500</v>
      </c>
      <c r="F456" s="31">
        <f t="shared" si="102"/>
        <v>500</v>
      </c>
      <c r="G456" s="31">
        <f t="shared" si="102"/>
        <v>500</v>
      </c>
    </row>
    <row r="457" spans="1:7" ht="60">
      <c r="A457" s="33" t="s">
        <v>490</v>
      </c>
      <c r="B457" s="37" t="s">
        <v>33</v>
      </c>
      <c r="C457" s="37" t="s">
        <v>489</v>
      </c>
      <c r="D457" s="45"/>
      <c r="E457" s="31">
        <f>E458</f>
        <v>500</v>
      </c>
      <c r="F457" s="31">
        <f t="shared" si="102"/>
        <v>500</v>
      </c>
      <c r="G457" s="31">
        <f t="shared" si="102"/>
        <v>500</v>
      </c>
    </row>
    <row r="458" spans="1:7">
      <c r="A458" s="1" t="s">
        <v>29</v>
      </c>
      <c r="B458" s="37" t="s">
        <v>33</v>
      </c>
      <c r="C458" s="37" t="s">
        <v>489</v>
      </c>
      <c r="D458" s="45">
        <v>300</v>
      </c>
      <c r="E458" s="31">
        <v>500</v>
      </c>
      <c r="F458" s="31">
        <v>500</v>
      </c>
      <c r="G458" s="31">
        <v>500</v>
      </c>
    </row>
    <row r="459" spans="1:7">
      <c r="A459" s="41" t="s">
        <v>380</v>
      </c>
      <c r="B459" s="42" t="s">
        <v>381</v>
      </c>
      <c r="C459" s="42"/>
      <c r="D459" s="42"/>
      <c r="E459" s="14">
        <f>E460+E464</f>
        <v>175450.69999999998</v>
      </c>
      <c r="F459" s="14">
        <f t="shared" ref="F459:G459" si="103">F460+F464</f>
        <v>179019</v>
      </c>
      <c r="G459" s="14">
        <f t="shared" si="103"/>
        <v>179223.3</v>
      </c>
    </row>
    <row r="460" spans="1:7">
      <c r="A460" s="1" t="s">
        <v>10</v>
      </c>
      <c r="B460" s="34" t="s">
        <v>381</v>
      </c>
      <c r="C460" s="18" t="s">
        <v>11</v>
      </c>
      <c r="D460" s="34"/>
      <c r="E460" s="20">
        <f>SUM(E461)</f>
        <v>7055.4</v>
      </c>
      <c r="F460" s="20">
        <f t="shared" ref="F460:G460" si="104">SUM(F461)</f>
        <v>8819.2999999999993</v>
      </c>
      <c r="G460" s="20">
        <f t="shared" si="104"/>
        <v>8819.2999999999993</v>
      </c>
    </row>
    <row r="461" spans="1:7">
      <c r="A461" s="22" t="s">
        <v>44</v>
      </c>
      <c r="B461" s="34" t="s">
        <v>381</v>
      </c>
      <c r="C461" s="18" t="s">
        <v>45</v>
      </c>
      <c r="D461" s="34"/>
      <c r="E461" s="20">
        <f>E462</f>
        <v>7055.4</v>
      </c>
      <c r="F461" s="20">
        <f t="shared" ref="F461:G461" si="105">F462</f>
        <v>8819.2999999999993</v>
      </c>
      <c r="G461" s="20">
        <f t="shared" si="105"/>
        <v>8819.2999999999993</v>
      </c>
    </row>
    <row r="462" spans="1:7" ht="135">
      <c r="A462" s="108" t="s">
        <v>495</v>
      </c>
      <c r="B462" s="34" t="s">
        <v>381</v>
      </c>
      <c r="C462" s="18" t="s">
        <v>459</v>
      </c>
      <c r="D462" s="34"/>
      <c r="E462" s="20">
        <f>SUM(E463)</f>
        <v>7055.4</v>
      </c>
      <c r="F462" s="20">
        <f t="shared" ref="F462:G462" si="106">SUM(F463)</f>
        <v>8819.2999999999993</v>
      </c>
      <c r="G462" s="20">
        <f t="shared" si="106"/>
        <v>8819.2999999999993</v>
      </c>
    </row>
    <row r="463" spans="1:7" ht="30">
      <c r="A463" s="38" t="s">
        <v>87</v>
      </c>
      <c r="B463" s="34" t="s">
        <v>381</v>
      </c>
      <c r="C463" s="18" t="s">
        <v>459</v>
      </c>
      <c r="D463" s="34" t="s">
        <v>460</v>
      </c>
      <c r="E463" s="31">
        <v>7055.4</v>
      </c>
      <c r="F463" s="31">
        <v>8819.2999999999993</v>
      </c>
      <c r="G463" s="31">
        <v>8819.2999999999993</v>
      </c>
    </row>
    <row r="464" spans="1:7" ht="30">
      <c r="A464" s="1" t="s">
        <v>332</v>
      </c>
      <c r="B464" s="17" t="s">
        <v>381</v>
      </c>
      <c r="C464" s="18" t="s">
        <v>333</v>
      </c>
      <c r="D464" s="17"/>
      <c r="E464" s="31">
        <f>E465+E469</f>
        <v>168395.3</v>
      </c>
      <c r="F464" s="31">
        <f t="shared" ref="F464:G464" si="107">F465+F469</f>
        <v>170199.7</v>
      </c>
      <c r="G464" s="31">
        <f t="shared" si="107"/>
        <v>170404</v>
      </c>
    </row>
    <row r="465" spans="1:7" ht="30">
      <c r="A465" s="22" t="s">
        <v>334</v>
      </c>
      <c r="B465" s="17" t="s">
        <v>381</v>
      </c>
      <c r="C465" s="18" t="s">
        <v>335</v>
      </c>
      <c r="D465" s="17"/>
      <c r="E465" s="31">
        <f>E466</f>
        <v>110348.5</v>
      </c>
      <c r="F465" s="31">
        <f t="shared" ref="F465:G465" si="108">F466</f>
        <v>110348.5</v>
      </c>
      <c r="G465" s="31">
        <f t="shared" si="108"/>
        <v>110552.8</v>
      </c>
    </row>
    <row r="466" spans="1:7" ht="45">
      <c r="A466" s="22" t="s">
        <v>336</v>
      </c>
      <c r="B466" s="17" t="s">
        <v>381</v>
      </c>
      <c r="C466" s="18" t="s">
        <v>337</v>
      </c>
      <c r="D466" s="17"/>
      <c r="E466" s="31">
        <f>E467</f>
        <v>110348.5</v>
      </c>
      <c r="F466" s="31">
        <f t="shared" ref="F466:G467" si="109">F467</f>
        <v>110348.5</v>
      </c>
      <c r="G466" s="31">
        <f t="shared" si="109"/>
        <v>110552.8</v>
      </c>
    </row>
    <row r="467" spans="1:7" ht="90">
      <c r="A467" s="25" t="s">
        <v>382</v>
      </c>
      <c r="B467" s="17" t="s">
        <v>381</v>
      </c>
      <c r="C467" s="18" t="s">
        <v>383</v>
      </c>
      <c r="D467" s="19"/>
      <c r="E467" s="31">
        <f>E468</f>
        <v>110348.5</v>
      </c>
      <c r="F467" s="31">
        <f t="shared" si="109"/>
        <v>110348.5</v>
      </c>
      <c r="G467" s="31">
        <f t="shared" si="109"/>
        <v>110552.8</v>
      </c>
    </row>
    <row r="468" spans="1:7" ht="30">
      <c r="A468" s="1" t="s">
        <v>66</v>
      </c>
      <c r="B468" s="17" t="s">
        <v>381</v>
      </c>
      <c r="C468" s="18" t="s">
        <v>383</v>
      </c>
      <c r="D468" s="19">
        <v>600</v>
      </c>
      <c r="E468" s="31">
        <v>110348.5</v>
      </c>
      <c r="F468" s="31">
        <v>110348.5</v>
      </c>
      <c r="G468" s="31">
        <v>110552.8</v>
      </c>
    </row>
    <row r="469" spans="1:7">
      <c r="A469" s="22" t="s">
        <v>361</v>
      </c>
      <c r="B469" s="17" t="s">
        <v>381</v>
      </c>
      <c r="C469" s="18" t="s">
        <v>362</v>
      </c>
      <c r="D469" s="17"/>
      <c r="E469" s="52">
        <f>E470</f>
        <v>58046.8</v>
      </c>
      <c r="F469" s="52">
        <f t="shared" ref="F469:G469" si="110">F470</f>
        <v>59851.199999999997</v>
      </c>
      <c r="G469" s="52">
        <f t="shared" si="110"/>
        <v>59851.199999999997</v>
      </c>
    </row>
    <row r="470" spans="1:7" ht="30">
      <c r="A470" s="46" t="s">
        <v>371</v>
      </c>
      <c r="B470" s="17" t="s">
        <v>381</v>
      </c>
      <c r="C470" s="18" t="s">
        <v>372</v>
      </c>
      <c r="D470" s="17"/>
      <c r="E470" s="52">
        <f>E471+E474+E477</f>
        <v>58046.8</v>
      </c>
      <c r="F470" s="52">
        <f t="shared" ref="F470:G470" si="111">F471+F474+F477</f>
        <v>59851.199999999997</v>
      </c>
      <c r="G470" s="52">
        <f t="shared" si="111"/>
        <v>59851.199999999997</v>
      </c>
    </row>
    <row r="471" spans="1:7" ht="90">
      <c r="A471" s="47" t="s">
        <v>384</v>
      </c>
      <c r="B471" s="17" t="s">
        <v>381</v>
      </c>
      <c r="C471" s="18" t="s">
        <v>385</v>
      </c>
      <c r="D471" s="19"/>
      <c r="E471" s="52">
        <f>SUM(E472:E473)</f>
        <v>232.5</v>
      </c>
      <c r="F471" s="52">
        <f t="shared" ref="F471:G471" si="112">SUM(F472:F473)</f>
        <v>240.6</v>
      </c>
      <c r="G471" s="52">
        <f t="shared" si="112"/>
        <v>240.6</v>
      </c>
    </row>
    <row r="472" spans="1:7" ht="30">
      <c r="A472" s="1" t="s">
        <v>21</v>
      </c>
      <c r="B472" s="17" t="s">
        <v>381</v>
      </c>
      <c r="C472" s="18" t="s">
        <v>385</v>
      </c>
      <c r="D472" s="19">
        <v>200</v>
      </c>
      <c r="E472" s="31">
        <v>5</v>
      </c>
      <c r="F472" s="31">
        <v>5</v>
      </c>
      <c r="G472" s="31">
        <v>5</v>
      </c>
    </row>
    <row r="473" spans="1:7">
      <c r="A473" s="1" t="s">
        <v>29</v>
      </c>
      <c r="B473" s="17" t="s">
        <v>381</v>
      </c>
      <c r="C473" s="18" t="s">
        <v>385</v>
      </c>
      <c r="D473" s="19">
        <v>300</v>
      </c>
      <c r="E473" s="31">
        <v>227.5</v>
      </c>
      <c r="F473" s="31">
        <v>235.6</v>
      </c>
      <c r="G473" s="31">
        <v>235.6</v>
      </c>
    </row>
    <row r="474" spans="1:7" ht="90">
      <c r="A474" s="47" t="s">
        <v>386</v>
      </c>
      <c r="B474" s="17" t="s">
        <v>381</v>
      </c>
      <c r="C474" s="18" t="s">
        <v>387</v>
      </c>
      <c r="D474" s="19"/>
      <c r="E474" s="52">
        <f>SUM(E475:E476)</f>
        <v>52670.9</v>
      </c>
      <c r="F474" s="52">
        <f t="shared" ref="F474:G474" si="113">SUM(F475:F476)</f>
        <v>54261.5</v>
      </c>
      <c r="G474" s="52">
        <f t="shared" si="113"/>
        <v>54261.5</v>
      </c>
    </row>
    <row r="475" spans="1:7" ht="30">
      <c r="A475" s="1" t="s">
        <v>21</v>
      </c>
      <c r="B475" s="17" t="s">
        <v>381</v>
      </c>
      <c r="C475" s="18" t="s">
        <v>387</v>
      </c>
      <c r="D475" s="19">
        <v>200</v>
      </c>
      <c r="E475" s="31">
        <v>7900.6</v>
      </c>
      <c r="F475" s="31">
        <v>7900.6</v>
      </c>
      <c r="G475" s="31">
        <v>7900.6</v>
      </c>
    </row>
    <row r="476" spans="1:7">
      <c r="A476" s="1" t="s">
        <v>29</v>
      </c>
      <c r="B476" s="17" t="s">
        <v>381</v>
      </c>
      <c r="C476" s="18" t="s">
        <v>387</v>
      </c>
      <c r="D476" s="19">
        <v>300</v>
      </c>
      <c r="E476" s="31">
        <v>44770.3</v>
      </c>
      <c r="F476" s="31">
        <v>46360.9</v>
      </c>
      <c r="G476" s="31">
        <v>46360.9</v>
      </c>
    </row>
    <row r="477" spans="1:7" ht="90">
      <c r="A477" s="47" t="s">
        <v>388</v>
      </c>
      <c r="B477" s="17" t="s">
        <v>381</v>
      </c>
      <c r="C477" s="18" t="s">
        <v>389</v>
      </c>
      <c r="D477" s="19"/>
      <c r="E477" s="52">
        <f>SUM(E478:E479)</f>
        <v>5143.3999999999996</v>
      </c>
      <c r="F477" s="52">
        <f t="shared" ref="F477:G477" si="114">SUM(F478:F479)</f>
        <v>5349.1</v>
      </c>
      <c r="G477" s="52">
        <f t="shared" si="114"/>
        <v>5349.1</v>
      </c>
    </row>
    <row r="478" spans="1:7" ht="30">
      <c r="A478" s="1" t="s">
        <v>21</v>
      </c>
      <c r="B478" s="17" t="s">
        <v>381</v>
      </c>
      <c r="C478" s="18" t="s">
        <v>389</v>
      </c>
      <c r="D478" s="19">
        <v>200</v>
      </c>
      <c r="E478" s="31">
        <v>20</v>
      </c>
      <c r="F478" s="31">
        <v>20</v>
      </c>
      <c r="G478" s="31">
        <v>20</v>
      </c>
    </row>
    <row r="479" spans="1:7">
      <c r="A479" s="1" t="s">
        <v>29</v>
      </c>
      <c r="B479" s="17" t="s">
        <v>381</v>
      </c>
      <c r="C479" s="18" t="s">
        <v>389</v>
      </c>
      <c r="D479" s="19">
        <v>300</v>
      </c>
      <c r="E479" s="31">
        <v>5123.3999999999996</v>
      </c>
      <c r="F479" s="31">
        <v>5329.1</v>
      </c>
      <c r="G479" s="31">
        <v>5329.1</v>
      </c>
    </row>
    <row r="480" spans="1:7">
      <c r="A480" s="10" t="s">
        <v>204</v>
      </c>
      <c r="B480" s="11" t="s">
        <v>205</v>
      </c>
      <c r="C480" s="16"/>
      <c r="D480" s="13"/>
      <c r="E480" s="14">
        <f>SUM(E481+E486)</f>
        <v>23813.9</v>
      </c>
      <c r="F480" s="14">
        <f>SUM(F481+F486)</f>
        <v>30273.200000000004</v>
      </c>
      <c r="G480" s="14">
        <f>SUM(G481+G486)</f>
        <v>30600.800000000003</v>
      </c>
    </row>
    <row r="481" spans="1:7">
      <c r="A481" s="10" t="s">
        <v>206</v>
      </c>
      <c r="B481" s="11" t="s">
        <v>207</v>
      </c>
      <c r="C481" s="16"/>
      <c r="D481" s="13"/>
      <c r="E481" s="14">
        <f>E482</f>
        <v>18411.7</v>
      </c>
      <c r="F481" s="14">
        <f t="shared" ref="F481:G482" si="115">F482</f>
        <v>19732.400000000001</v>
      </c>
      <c r="G481" s="14">
        <f t="shared" si="115"/>
        <v>20082.7</v>
      </c>
    </row>
    <row r="482" spans="1:7" ht="30">
      <c r="A482" s="1" t="s">
        <v>208</v>
      </c>
      <c r="B482" s="17" t="s">
        <v>207</v>
      </c>
      <c r="C482" s="18" t="s">
        <v>209</v>
      </c>
      <c r="D482" s="19"/>
      <c r="E482" s="31">
        <f>E483</f>
        <v>18411.7</v>
      </c>
      <c r="F482" s="31">
        <f t="shared" si="115"/>
        <v>19732.400000000001</v>
      </c>
      <c r="G482" s="31">
        <f t="shared" si="115"/>
        <v>20082.7</v>
      </c>
    </row>
    <row r="483" spans="1:7" ht="30">
      <c r="A483" s="1" t="s">
        <v>210</v>
      </c>
      <c r="B483" s="17" t="s">
        <v>207</v>
      </c>
      <c r="C483" s="18" t="s">
        <v>211</v>
      </c>
      <c r="D483" s="19"/>
      <c r="E483" s="31">
        <f>E484</f>
        <v>18411.7</v>
      </c>
      <c r="F483" s="31">
        <f t="shared" ref="F483:G484" si="116">F484</f>
        <v>19732.400000000001</v>
      </c>
      <c r="G483" s="31">
        <f t="shared" si="116"/>
        <v>20082.7</v>
      </c>
    </row>
    <row r="484" spans="1:7" ht="30">
      <c r="A484" s="1" t="s">
        <v>64</v>
      </c>
      <c r="B484" s="17" t="s">
        <v>207</v>
      </c>
      <c r="C484" s="18" t="s">
        <v>212</v>
      </c>
      <c r="D484" s="19"/>
      <c r="E484" s="31">
        <f>E485</f>
        <v>18411.7</v>
      </c>
      <c r="F484" s="31">
        <f t="shared" si="116"/>
        <v>19732.400000000001</v>
      </c>
      <c r="G484" s="31">
        <f t="shared" si="116"/>
        <v>20082.7</v>
      </c>
    </row>
    <row r="485" spans="1:7" ht="30">
      <c r="A485" s="1" t="s">
        <v>66</v>
      </c>
      <c r="B485" s="17" t="s">
        <v>207</v>
      </c>
      <c r="C485" s="18" t="s">
        <v>212</v>
      </c>
      <c r="D485" s="19">
        <v>600</v>
      </c>
      <c r="E485" s="31">
        <v>18411.7</v>
      </c>
      <c r="F485" s="31">
        <v>19732.400000000001</v>
      </c>
      <c r="G485" s="31">
        <v>20082.7</v>
      </c>
    </row>
    <row r="486" spans="1:7">
      <c r="A486" s="10" t="s">
        <v>213</v>
      </c>
      <c r="B486" s="11" t="s">
        <v>214</v>
      </c>
      <c r="C486" s="16"/>
      <c r="D486" s="13"/>
      <c r="E486" s="14">
        <f>SUM(E487)</f>
        <v>5402.2</v>
      </c>
      <c r="F486" s="14">
        <f t="shared" ref="F486:G486" si="117">SUM(F487)</f>
        <v>10540.800000000001</v>
      </c>
      <c r="G486" s="14">
        <f t="shared" si="117"/>
        <v>10518.1</v>
      </c>
    </row>
    <row r="487" spans="1:7" ht="30">
      <c r="A487" s="1" t="s">
        <v>208</v>
      </c>
      <c r="B487" s="17" t="s">
        <v>214</v>
      </c>
      <c r="C487" s="18" t="s">
        <v>209</v>
      </c>
      <c r="D487" s="19"/>
      <c r="E487" s="31">
        <f>E488+E491</f>
        <v>5402.2</v>
      </c>
      <c r="F487" s="31">
        <f t="shared" ref="F487:G487" si="118">F488+F491</f>
        <v>10540.800000000001</v>
      </c>
      <c r="G487" s="31">
        <f t="shared" si="118"/>
        <v>10518.1</v>
      </c>
    </row>
    <row r="488" spans="1:7" ht="30">
      <c r="A488" s="1" t="s">
        <v>215</v>
      </c>
      <c r="B488" s="17" t="s">
        <v>214</v>
      </c>
      <c r="C488" s="18" t="s">
        <v>216</v>
      </c>
      <c r="D488" s="19"/>
      <c r="E488" s="31">
        <f>E489</f>
        <v>249.7</v>
      </c>
      <c r="F488" s="31">
        <f t="shared" ref="F488:G489" si="119">F489</f>
        <v>249.7</v>
      </c>
      <c r="G488" s="31">
        <f t="shared" si="119"/>
        <v>249.7</v>
      </c>
    </row>
    <row r="489" spans="1:7" ht="30">
      <c r="A489" s="1" t="s">
        <v>217</v>
      </c>
      <c r="B489" s="17" t="s">
        <v>214</v>
      </c>
      <c r="C489" s="18" t="s">
        <v>218</v>
      </c>
      <c r="D489" s="19"/>
      <c r="E489" s="31">
        <f>E490</f>
        <v>249.7</v>
      </c>
      <c r="F489" s="31">
        <f t="shared" si="119"/>
        <v>249.7</v>
      </c>
      <c r="G489" s="31">
        <f t="shared" si="119"/>
        <v>249.7</v>
      </c>
    </row>
    <row r="490" spans="1:7" ht="30">
      <c r="A490" s="1" t="s">
        <v>21</v>
      </c>
      <c r="B490" s="17" t="s">
        <v>214</v>
      </c>
      <c r="C490" s="18" t="s">
        <v>218</v>
      </c>
      <c r="D490" s="19">
        <v>200</v>
      </c>
      <c r="E490" s="31">
        <v>249.7</v>
      </c>
      <c r="F490" s="31">
        <v>249.7</v>
      </c>
      <c r="G490" s="31">
        <v>249.7</v>
      </c>
    </row>
    <row r="491" spans="1:7" ht="30">
      <c r="A491" s="22" t="s">
        <v>219</v>
      </c>
      <c r="B491" s="17" t="s">
        <v>214</v>
      </c>
      <c r="C491" s="18" t="s">
        <v>220</v>
      </c>
      <c r="D491" s="19"/>
      <c r="E491" s="31">
        <f>E492+E495+E497+E499</f>
        <v>5152.5</v>
      </c>
      <c r="F491" s="31">
        <f t="shared" ref="F491:G491" si="120">F492+F495+F497+F499</f>
        <v>10291.1</v>
      </c>
      <c r="G491" s="31">
        <f t="shared" si="120"/>
        <v>10268.4</v>
      </c>
    </row>
    <row r="492" spans="1:7" ht="30">
      <c r="A492" s="1" t="s">
        <v>221</v>
      </c>
      <c r="B492" s="17" t="s">
        <v>214</v>
      </c>
      <c r="C492" s="18" t="s">
        <v>222</v>
      </c>
      <c r="D492" s="19"/>
      <c r="E492" s="31">
        <f>SUM(E493:E494)</f>
        <v>4110.5</v>
      </c>
      <c r="F492" s="31">
        <f t="shared" ref="F492:G492" si="121">SUM(F493:F494)</f>
        <v>6081.1</v>
      </c>
      <c r="G492" s="31">
        <f t="shared" si="121"/>
        <v>6058.4</v>
      </c>
    </row>
    <row r="493" spans="1:7" ht="60">
      <c r="A493" s="1" t="s">
        <v>14</v>
      </c>
      <c r="B493" s="17" t="s">
        <v>214</v>
      </c>
      <c r="C493" s="18" t="s">
        <v>222</v>
      </c>
      <c r="D493" s="19">
        <v>100</v>
      </c>
      <c r="E493" s="31">
        <v>2389.5</v>
      </c>
      <c r="F493" s="31">
        <v>3252</v>
      </c>
      <c r="G493" s="31">
        <v>3229.3</v>
      </c>
    </row>
    <row r="494" spans="1:7" ht="30">
      <c r="A494" s="1" t="s">
        <v>21</v>
      </c>
      <c r="B494" s="17" t="s">
        <v>214</v>
      </c>
      <c r="C494" s="18" t="s">
        <v>222</v>
      </c>
      <c r="D494" s="19">
        <v>200</v>
      </c>
      <c r="E494" s="31">
        <v>1721</v>
      </c>
      <c r="F494" s="31">
        <v>2829.1000000000004</v>
      </c>
      <c r="G494" s="31">
        <v>2829.1</v>
      </c>
    </row>
    <row r="495" spans="1:7" ht="30">
      <c r="A495" s="38" t="s">
        <v>223</v>
      </c>
      <c r="B495" s="17" t="s">
        <v>214</v>
      </c>
      <c r="C495" s="18" t="s">
        <v>224</v>
      </c>
      <c r="D495" s="19"/>
      <c r="E495" s="31">
        <f>E496</f>
        <v>482</v>
      </c>
      <c r="F495" s="31">
        <f t="shared" ref="F495:G495" si="122">F496</f>
        <v>1650</v>
      </c>
      <c r="G495" s="31">
        <f t="shared" si="122"/>
        <v>1650</v>
      </c>
    </row>
    <row r="496" spans="1:7" ht="30">
      <c r="A496" s="1" t="s">
        <v>21</v>
      </c>
      <c r="B496" s="17" t="s">
        <v>214</v>
      </c>
      <c r="C496" s="18" t="s">
        <v>224</v>
      </c>
      <c r="D496" s="45">
        <v>200</v>
      </c>
      <c r="E496" s="31">
        <v>482</v>
      </c>
      <c r="F496" s="31">
        <v>1650</v>
      </c>
      <c r="G496" s="31">
        <v>1650</v>
      </c>
    </row>
    <row r="497" spans="1:7">
      <c r="A497" s="38" t="s">
        <v>225</v>
      </c>
      <c r="B497" s="17" t="s">
        <v>214</v>
      </c>
      <c r="C497" s="18" t="s">
        <v>226</v>
      </c>
      <c r="D497" s="45"/>
      <c r="E497" s="31">
        <f>E498</f>
        <v>400</v>
      </c>
      <c r="F497" s="31">
        <f t="shared" ref="F497:G497" si="123">F498</f>
        <v>2400</v>
      </c>
      <c r="G497" s="31">
        <f t="shared" si="123"/>
        <v>2400</v>
      </c>
    </row>
    <row r="498" spans="1:7" ht="30">
      <c r="A498" s="1" t="s">
        <v>66</v>
      </c>
      <c r="B498" s="17" t="s">
        <v>214</v>
      </c>
      <c r="C498" s="18" t="s">
        <v>226</v>
      </c>
      <c r="D498" s="45">
        <v>600</v>
      </c>
      <c r="E498" s="31">
        <v>400</v>
      </c>
      <c r="F498" s="31">
        <v>2400</v>
      </c>
      <c r="G498" s="31">
        <v>2400</v>
      </c>
    </row>
    <row r="499" spans="1:7" ht="30">
      <c r="A499" s="1" t="s">
        <v>227</v>
      </c>
      <c r="B499" s="17" t="s">
        <v>214</v>
      </c>
      <c r="C499" s="18" t="s">
        <v>228</v>
      </c>
      <c r="D499" s="19"/>
      <c r="E499" s="31">
        <f>E500</f>
        <v>160</v>
      </c>
      <c r="F499" s="31">
        <f t="shared" ref="F499:G499" si="124">F500</f>
        <v>160</v>
      </c>
      <c r="G499" s="31">
        <f t="shared" si="124"/>
        <v>160</v>
      </c>
    </row>
    <row r="500" spans="1:7" s="15" customFormat="1" ht="30">
      <c r="A500" s="1" t="s">
        <v>21</v>
      </c>
      <c r="B500" s="17" t="s">
        <v>214</v>
      </c>
      <c r="C500" s="18" t="s">
        <v>228</v>
      </c>
      <c r="D500" s="19">
        <v>200</v>
      </c>
      <c r="E500" s="31">
        <v>160</v>
      </c>
      <c r="F500" s="31">
        <v>160</v>
      </c>
      <c r="G500" s="31">
        <v>160</v>
      </c>
    </row>
    <row r="501" spans="1:7">
      <c r="A501" s="73" t="s">
        <v>229</v>
      </c>
      <c r="B501" s="42" t="s">
        <v>230</v>
      </c>
      <c r="C501" s="42"/>
      <c r="D501" s="43"/>
      <c r="E501" s="14">
        <f>SUM(E502+E507)</f>
        <v>24010.7</v>
      </c>
      <c r="F501" s="14">
        <f t="shared" ref="F501:G501" si="125">SUM(F502+F507)</f>
        <v>27231.1</v>
      </c>
      <c r="G501" s="14">
        <f t="shared" si="125"/>
        <v>27846.1</v>
      </c>
    </row>
    <row r="502" spans="1:7">
      <c r="A502" s="41" t="s">
        <v>231</v>
      </c>
      <c r="B502" s="42" t="s">
        <v>232</v>
      </c>
      <c r="C502" s="42"/>
      <c r="D502" s="43"/>
      <c r="E502" s="14">
        <f>SUM(E503)</f>
        <v>24010.7</v>
      </c>
      <c r="F502" s="14">
        <f t="shared" ref="F502:G505" si="126">SUM(F503)</f>
        <v>27231.1</v>
      </c>
      <c r="G502" s="14">
        <f t="shared" si="126"/>
        <v>27846.1</v>
      </c>
    </row>
    <row r="503" spans="1:7" ht="30">
      <c r="A503" s="46" t="s">
        <v>60</v>
      </c>
      <c r="B503" s="37" t="s">
        <v>232</v>
      </c>
      <c r="C503" s="37" t="s">
        <v>61</v>
      </c>
      <c r="D503" s="45"/>
      <c r="E503" s="31">
        <f>SUM(E504)</f>
        <v>24010.7</v>
      </c>
      <c r="F503" s="31">
        <f t="shared" si="126"/>
        <v>27231.1</v>
      </c>
      <c r="G503" s="31">
        <f t="shared" si="126"/>
        <v>27846.1</v>
      </c>
    </row>
    <row r="504" spans="1:7" ht="30">
      <c r="A504" s="46" t="s">
        <v>233</v>
      </c>
      <c r="B504" s="37" t="s">
        <v>232</v>
      </c>
      <c r="C504" s="37" t="s">
        <v>234</v>
      </c>
      <c r="D504" s="45"/>
      <c r="E504" s="31">
        <f>SUM(E505)</f>
        <v>24010.7</v>
      </c>
      <c r="F504" s="31">
        <f t="shared" si="126"/>
        <v>27231.1</v>
      </c>
      <c r="G504" s="31">
        <f t="shared" si="126"/>
        <v>27846.1</v>
      </c>
    </row>
    <row r="505" spans="1:7" ht="30">
      <c r="A505" s="38" t="s">
        <v>64</v>
      </c>
      <c r="B505" s="37" t="s">
        <v>232</v>
      </c>
      <c r="C505" s="37" t="s">
        <v>235</v>
      </c>
      <c r="D505" s="45"/>
      <c r="E505" s="31">
        <f>SUM(E506)</f>
        <v>24010.7</v>
      </c>
      <c r="F505" s="31">
        <f t="shared" si="126"/>
        <v>27231.1</v>
      </c>
      <c r="G505" s="31">
        <f t="shared" si="126"/>
        <v>27846.1</v>
      </c>
    </row>
    <row r="506" spans="1:7" ht="30">
      <c r="A506" s="38" t="s">
        <v>66</v>
      </c>
      <c r="B506" s="37" t="s">
        <v>232</v>
      </c>
      <c r="C506" s="37" t="s">
        <v>235</v>
      </c>
      <c r="D506" s="45">
        <v>600</v>
      </c>
      <c r="E506" s="31">
        <v>24010.7</v>
      </c>
      <c r="F506" s="31">
        <v>27231.1</v>
      </c>
      <c r="G506" s="31">
        <v>27846.1</v>
      </c>
    </row>
    <row r="507" spans="1:7">
      <c r="A507" s="41" t="s">
        <v>236</v>
      </c>
      <c r="B507" s="42" t="s">
        <v>237</v>
      </c>
      <c r="C507" s="42"/>
      <c r="D507" s="43"/>
      <c r="E507" s="14">
        <f>SUM(E508)</f>
        <v>0</v>
      </c>
      <c r="F507" s="14">
        <f t="shared" ref="F507:G510" si="127">SUM(F508)</f>
        <v>0</v>
      </c>
      <c r="G507" s="14">
        <f t="shared" si="127"/>
        <v>0</v>
      </c>
    </row>
    <row r="508" spans="1:7" ht="30">
      <c r="A508" s="46" t="s">
        <v>60</v>
      </c>
      <c r="B508" s="37" t="s">
        <v>237</v>
      </c>
      <c r="C508" s="37" t="s">
        <v>61</v>
      </c>
      <c r="D508" s="45"/>
      <c r="E508" s="31">
        <f>SUM(E509)</f>
        <v>0</v>
      </c>
      <c r="F508" s="31">
        <f t="shared" si="127"/>
        <v>0</v>
      </c>
      <c r="G508" s="31">
        <f t="shared" si="127"/>
        <v>0</v>
      </c>
    </row>
    <row r="509" spans="1:7" ht="30">
      <c r="A509" s="46" t="s">
        <v>233</v>
      </c>
      <c r="B509" s="37" t="s">
        <v>237</v>
      </c>
      <c r="C509" s="37" t="s">
        <v>234</v>
      </c>
      <c r="D509" s="45"/>
      <c r="E509" s="31">
        <f>SUM(E510)</f>
        <v>0</v>
      </c>
      <c r="F509" s="31">
        <f t="shared" si="127"/>
        <v>0</v>
      </c>
      <c r="G509" s="31">
        <f t="shared" si="127"/>
        <v>0</v>
      </c>
    </row>
    <row r="510" spans="1:7" ht="60">
      <c r="A510" s="33" t="s">
        <v>238</v>
      </c>
      <c r="B510" s="37" t="s">
        <v>237</v>
      </c>
      <c r="C510" s="37" t="s">
        <v>239</v>
      </c>
      <c r="D510" s="45"/>
      <c r="E510" s="31">
        <f>SUM(E511)</f>
        <v>0</v>
      </c>
      <c r="F510" s="31">
        <f t="shared" si="127"/>
        <v>0</v>
      </c>
      <c r="G510" s="31">
        <f t="shared" si="127"/>
        <v>0</v>
      </c>
    </row>
    <row r="511" spans="1:7" s="15" customFormat="1">
      <c r="A511" s="38" t="s">
        <v>22</v>
      </c>
      <c r="B511" s="37" t="s">
        <v>237</v>
      </c>
      <c r="C511" s="37" t="s">
        <v>239</v>
      </c>
      <c r="D511" s="45">
        <v>800</v>
      </c>
      <c r="E511" s="31"/>
    </row>
    <row r="512" spans="1:7" ht="21.75" customHeight="1">
      <c r="A512" s="10" t="s">
        <v>240</v>
      </c>
      <c r="B512" s="11" t="s">
        <v>241</v>
      </c>
      <c r="C512" s="16"/>
      <c r="D512" s="13"/>
      <c r="E512" s="14">
        <f>E513</f>
        <v>100000</v>
      </c>
      <c r="F512" s="14">
        <f t="shared" ref="F512:G515" si="128">F513</f>
        <v>100000</v>
      </c>
      <c r="G512" s="14">
        <f t="shared" si="128"/>
        <v>100000</v>
      </c>
    </row>
    <row r="513" spans="1:7" ht="33" customHeight="1">
      <c r="A513" s="10" t="s">
        <v>242</v>
      </c>
      <c r="B513" s="11" t="s">
        <v>243</v>
      </c>
      <c r="C513" s="16"/>
      <c r="D513" s="13"/>
      <c r="E513" s="14">
        <f>E514</f>
        <v>100000</v>
      </c>
      <c r="F513" s="14">
        <f t="shared" si="128"/>
        <v>100000</v>
      </c>
      <c r="G513" s="14">
        <f t="shared" si="128"/>
        <v>100000</v>
      </c>
    </row>
    <row r="514" spans="1:7">
      <c r="A514" s="1" t="s">
        <v>10</v>
      </c>
      <c r="B514" s="17" t="s">
        <v>243</v>
      </c>
      <c r="C514" s="18" t="s">
        <v>11</v>
      </c>
      <c r="D514" s="19"/>
      <c r="E514" s="20">
        <f>E515</f>
        <v>100000</v>
      </c>
      <c r="F514" s="20">
        <f t="shared" si="128"/>
        <v>100000</v>
      </c>
      <c r="G514" s="20">
        <f t="shared" si="128"/>
        <v>100000</v>
      </c>
    </row>
    <row r="515" spans="1:7">
      <c r="A515" s="1" t="s">
        <v>244</v>
      </c>
      <c r="B515" s="17" t="s">
        <v>243</v>
      </c>
      <c r="C515" s="18" t="s">
        <v>245</v>
      </c>
      <c r="D515" s="19"/>
      <c r="E515" s="20">
        <f>E516</f>
        <v>100000</v>
      </c>
      <c r="F515" s="20">
        <f t="shared" si="128"/>
        <v>100000</v>
      </c>
      <c r="G515" s="20">
        <f t="shared" si="128"/>
        <v>100000</v>
      </c>
    </row>
    <row r="516" spans="1:7">
      <c r="A516" s="1" t="s">
        <v>246</v>
      </c>
      <c r="B516" s="17" t="s">
        <v>243</v>
      </c>
      <c r="C516" s="18" t="s">
        <v>245</v>
      </c>
      <c r="D516" s="19">
        <v>700</v>
      </c>
      <c r="E516" s="31">
        <v>100000</v>
      </c>
      <c r="F516" s="31">
        <v>100000</v>
      </c>
      <c r="G516" s="31">
        <v>100000</v>
      </c>
    </row>
    <row r="517" spans="1:7" s="15" customFormat="1" ht="10.5" customHeight="1">
      <c r="A517" s="1"/>
      <c r="B517" s="24"/>
      <c r="C517" s="18"/>
      <c r="D517" s="74"/>
      <c r="E517" s="21"/>
    </row>
    <row r="518" spans="1:7" s="15" customFormat="1" ht="15.75">
      <c r="A518" s="109"/>
      <c r="B518" s="24"/>
      <c r="C518" s="18"/>
      <c r="D518" s="74"/>
      <c r="E518" s="21"/>
      <c r="F518" s="31"/>
      <c r="G518" s="31"/>
    </row>
    <row r="519" spans="1:7">
      <c r="A519" s="10" t="s">
        <v>462</v>
      </c>
      <c r="B519" s="16"/>
      <c r="C519" s="16"/>
      <c r="D519" s="75"/>
      <c r="E519" s="14">
        <f>E9+E92+E100+E127+E213+E304+E403+E480+E501+E512+E433+E518</f>
        <v>4399689.4000000004</v>
      </c>
      <c r="F519" s="14">
        <f>F9+F92+F100+F127+F213+F304+F403+F480+F501+F512+F433+F518</f>
        <v>4112335.7</v>
      </c>
      <c r="G519" s="14">
        <f>G9+G92+G100+G127+G213+G304+G403+G480+G501+G512+G433+G518</f>
        <v>4253888</v>
      </c>
    </row>
    <row r="520" spans="1:7">
      <c r="A520" s="76"/>
      <c r="B520" s="18"/>
      <c r="C520" s="18"/>
      <c r="D520" s="74"/>
      <c r="E520" s="77"/>
    </row>
    <row r="521" spans="1:7">
      <c r="A521" s="78"/>
      <c r="B521" s="18"/>
      <c r="C521" s="18"/>
      <c r="D521" s="74"/>
    </row>
    <row r="522" spans="1:7" s="15" customFormat="1">
      <c r="A522" s="76"/>
      <c r="B522" s="18"/>
      <c r="C522" s="19"/>
      <c r="D522" s="74"/>
      <c r="E522" s="21"/>
    </row>
    <row r="523" spans="1:7">
      <c r="A523" s="10"/>
      <c r="B523" s="18"/>
      <c r="C523" s="19"/>
      <c r="D523" s="80"/>
    </row>
    <row r="524" spans="1:7">
      <c r="A524" s="10"/>
      <c r="B524" s="16"/>
      <c r="C524" s="13"/>
      <c r="D524" s="80"/>
      <c r="E524" s="118"/>
      <c r="F524" s="118"/>
      <c r="G524" s="118"/>
    </row>
    <row r="525" spans="1:7">
      <c r="A525" s="1"/>
      <c r="B525" s="18"/>
      <c r="C525" s="19"/>
      <c r="D525" s="74"/>
    </row>
    <row r="526" spans="1:7">
      <c r="A526" s="81"/>
      <c r="B526" s="18"/>
      <c r="C526" s="19"/>
      <c r="D526" s="74"/>
    </row>
    <row r="527" spans="1:7">
      <c r="A527" s="82"/>
      <c r="B527" s="18"/>
      <c r="C527" s="19"/>
      <c r="D527" s="74"/>
    </row>
    <row r="528" spans="1:7">
      <c r="A528" s="36"/>
      <c r="B528" s="18"/>
      <c r="C528" s="19"/>
      <c r="D528" s="74"/>
    </row>
    <row r="529" spans="1:5">
      <c r="A529" s="76"/>
      <c r="B529" s="18"/>
      <c r="C529" s="19"/>
      <c r="D529" s="74"/>
    </row>
    <row r="530" spans="1:5">
      <c r="A530" s="83"/>
      <c r="B530" s="84"/>
      <c r="C530" s="43"/>
      <c r="D530" s="80"/>
    </row>
    <row r="531" spans="1:5">
      <c r="A531" s="85"/>
      <c r="B531" s="16"/>
      <c r="C531" s="13"/>
      <c r="D531" s="80"/>
    </row>
    <row r="532" spans="1:5">
      <c r="A532" s="76"/>
      <c r="B532" s="18"/>
      <c r="C532" s="19"/>
      <c r="D532" s="74"/>
    </row>
    <row r="533" spans="1:5">
      <c r="A533" s="76"/>
      <c r="B533" s="18"/>
      <c r="C533" s="19"/>
      <c r="D533" s="74"/>
    </row>
    <row r="534" spans="1:5">
      <c r="A534" s="76"/>
      <c r="B534" s="18"/>
      <c r="C534" s="19"/>
      <c r="D534" s="74"/>
    </row>
    <row r="535" spans="1:5">
      <c r="A535" s="85"/>
      <c r="B535" s="16"/>
      <c r="C535" s="13"/>
      <c r="D535" s="80"/>
      <c r="E535" s="15"/>
    </row>
    <row r="536" spans="1:5">
      <c r="A536" s="76"/>
      <c r="B536" s="18"/>
      <c r="C536" s="19"/>
      <c r="D536" s="74"/>
    </row>
    <row r="537" spans="1:5">
      <c r="A537" s="76"/>
      <c r="B537" s="18"/>
      <c r="C537" s="19"/>
      <c r="D537" s="74"/>
    </row>
    <row r="538" spans="1:5">
      <c r="A538" s="76"/>
      <c r="B538" s="18"/>
      <c r="C538" s="19"/>
      <c r="D538" s="74"/>
    </row>
    <row r="539" spans="1:5">
      <c r="A539" s="76"/>
      <c r="B539" s="18"/>
      <c r="C539" s="19"/>
      <c r="D539" s="74"/>
    </row>
    <row r="540" spans="1:5">
      <c r="A540" s="76"/>
      <c r="B540" s="18"/>
      <c r="C540" s="19"/>
      <c r="D540" s="74"/>
    </row>
    <row r="541" spans="1:5">
      <c r="A541" s="79"/>
      <c r="B541" s="18"/>
      <c r="C541" s="19"/>
      <c r="D541" s="74"/>
    </row>
    <row r="542" spans="1:5">
      <c r="A542" s="76"/>
      <c r="B542" s="18"/>
      <c r="C542" s="19"/>
      <c r="D542" s="74"/>
    </row>
    <row r="543" spans="1:5">
      <c r="A543" s="76"/>
      <c r="B543" s="18"/>
      <c r="C543" s="19"/>
      <c r="D543" s="74"/>
    </row>
    <row r="544" spans="1:5">
      <c r="A544" s="76"/>
      <c r="B544" s="18"/>
      <c r="C544" s="19"/>
      <c r="D544" s="74"/>
    </row>
    <row r="545" spans="1:4">
      <c r="A545" s="76"/>
      <c r="B545" s="18"/>
      <c r="C545" s="19"/>
      <c r="D545" s="74"/>
    </row>
    <row r="546" spans="1:4">
      <c r="A546" s="76"/>
      <c r="B546" s="18"/>
      <c r="C546" s="19"/>
      <c r="D546" s="74"/>
    </row>
    <row r="547" spans="1:4">
      <c r="A547" s="76"/>
      <c r="B547" s="18"/>
      <c r="C547" s="19"/>
      <c r="D547" s="74"/>
    </row>
    <row r="548" spans="1:4">
      <c r="A548" s="81"/>
      <c r="B548" s="18"/>
      <c r="C548" s="19"/>
      <c r="D548" s="74"/>
    </row>
    <row r="549" spans="1:4">
      <c r="A549" s="86"/>
      <c r="B549" s="18"/>
      <c r="C549" s="19"/>
      <c r="D549" s="74"/>
    </row>
    <row r="550" spans="1:4">
      <c r="A550" s="1"/>
      <c r="B550" s="18"/>
      <c r="C550" s="19"/>
      <c r="D550" s="74"/>
    </row>
    <row r="551" spans="1:4">
      <c r="A551" s="87"/>
      <c r="B551" s="88"/>
      <c r="C551" s="35"/>
      <c r="D551" s="74"/>
    </row>
    <row r="552" spans="1:4">
      <c r="A552" s="87"/>
      <c r="B552" s="88"/>
      <c r="C552" s="35"/>
      <c r="D552" s="74"/>
    </row>
    <row r="553" spans="1:4">
      <c r="A553" s="87"/>
      <c r="B553" s="88"/>
      <c r="C553" s="35"/>
      <c r="D553" s="74"/>
    </row>
    <row r="554" spans="1:4">
      <c r="A554" s="76"/>
      <c r="B554" s="88"/>
      <c r="C554" s="35"/>
      <c r="D554" s="74"/>
    </row>
    <row r="555" spans="1:4">
      <c r="A555" s="87"/>
      <c r="B555" s="88"/>
      <c r="C555" s="35"/>
      <c r="D555" s="74"/>
    </row>
    <row r="556" spans="1:4">
      <c r="A556" s="86"/>
      <c r="B556" s="34"/>
      <c r="C556" s="35"/>
      <c r="D556" s="74"/>
    </row>
    <row r="557" spans="1:4">
      <c r="A557" s="76"/>
      <c r="B557" s="34"/>
      <c r="C557" s="35"/>
      <c r="D557" s="74"/>
    </row>
    <row r="558" spans="1:4">
      <c r="A558" s="87"/>
      <c r="B558" s="88"/>
      <c r="C558" s="35"/>
      <c r="D558" s="74"/>
    </row>
    <row r="559" spans="1:4">
      <c r="A559" s="89"/>
      <c r="B559" s="88"/>
      <c r="C559" s="35"/>
      <c r="D559" s="74"/>
    </row>
    <row r="560" spans="1:4">
      <c r="A560" s="89"/>
      <c r="B560" s="88"/>
      <c r="C560" s="35"/>
      <c r="D560" s="74"/>
    </row>
    <row r="561" spans="1:4">
      <c r="A561" s="89"/>
      <c r="B561" s="88"/>
      <c r="C561" s="35"/>
      <c r="D561" s="74"/>
    </row>
    <row r="562" spans="1:4">
      <c r="A562" s="90"/>
      <c r="B562" s="34"/>
      <c r="C562" s="35"/>
      <c r="D562" s="74"/>
    </row>
    <row r="563" spans="1:4">
      <c r="A563" s="89"/>
      <c r="B563" s="34"/>
      <c r="C563" s="35"/>
      <c r="D563" s="74"/>
    </row>
    <row r="564" spans="1:4">
      <c r="A564" s="83"/>
      <c r="B564" s="84"/>
      <c r="C564" s="42"/>
      <c r="D564" s="80"/>
    </row>
    <row r="565" spans="1:4">
      <c r="A565" s="76"/>
      <c r="B565" s="18"/>
      <c r="C565" s="42"/>
      <c r="D565" s="74"/>
    </row>
    <row r="566" spans="1:4">
      <c r="A566" s="78"/>
      <c r="B566" s="18"/>
      <c r="C566" s="34"/>
      <c r="D566" s="74"/>
    </row>
    <row r="567" spans="1:4">
      <c r="A567" s="90"/>
      <c r="B567" s="18"/>
      <c r="C567" s="34"/>
      <c r="D567" s="74"/>
    </row>
    <row r="568" spans="1:4">
      <c r="A568" s="36"/>
      <c r="B568" s="18"/>
      <c r="C568" s="34"/>
      <c r="D568" s="74"/>
    </row>
    <row r="569" spans="1:4">
      <c r="A569" s="76"/>
      <c r="B569" s="18"/>
      <c r="C569" s="34"/>
      <c r="D569" s="74"/>
    </row>
    <row r="570" spans="1:4">
      <c r="A570" s="89"/>
      <c r="B570" s="18"/>
      <c r="C570" s="34"/>
      <c r="D570" s="74"/>
    </row>
    <row r="571" spans="1:4">
      <c r="A571" s="76"/>
      <c r="B571" s="18"/>
      <c r="C571" s="17"/>
      <c r="D571" s="74"/>
    </row>
    <row r="572" spans="1:4">
      <c r="A572" s="79"/>
      <c r="B572" s="18"/>
      <c r="C572" s="17"/>
      <c r="D572" s="74"/>
    </row>
    <row r="573" spans="1:4">
      <c r="A573" s="78"/>
      <c r="B573" s="18"/>
      <c r="C573" s="19"/>
      <c r="D573" s="74"/>
    </row>
    <row r="574" spans="1:4">
      <c r="A574" s="76"/>
      <c r="B574" s="18"/>
      <c r="C574" s="19"/>
      <c r="D574" s="74"/>
    </row>
    <row r="575" spans="1:4">
      <c r="A575" s="79"/>
      <c r="B575" s="18"/>
      <c r="C575" s="17"/>
      <c r="D575" s="74"/>
    </row>
    <row r="576" spans="1:4">
      <c r="A576" s="49"/>
      <c r="B576" s="18"/>
      <c r="C576" s="19"/>
      <c r="D576" s="74"/>
    </row>
    <row r="577" spans="1:4">
      <c r="A577" s="1"/>
      <c r="B577" s="18"/>
      <c r="C577" s="19"/>
      <c r="D577" s="74"/>
    </row>
    <row r="578" spans="1:4">
      <c r="A578" s="76"/>
      <c r="B578" s="18"/>
      <c r="C578" s="19"/>
      <c r="D578" s="74"/>
    </row>
    <row r="579" spans="1:4">
      <c r="A579" s="91"/>
      <c r="B579" s="18"/>
      <c r="C579" s="19"/>
      <c r="D579" s="74"/>
    </row>
    <row r="580" spans="1:4">
      <c r="A580" s="1"/>
      <c r="B580" s="18"/>
      <c r="C580" s="19"/>
      <c r="D580" s="74"/>
    </row>
    <row r="581" spans="1:4">
      <c r="A581" s="76"/>
      <c r="B581" s="18"/>
      <c r="C581" s="19"/>
      <c r="D581" s="74"/>
    </row>
    <row r="582" spans="1:4">
      <c r="A582" s="91"/>
      <c r="B582" s="18"/>
      <c r="C582" s="19"/>
      <c r="D582" s="74"/>
    </row>
    <row r="583" spans="1:4">
      <c r="A583" s="1"/>
      <c r="B583" s="18"/>
      <c r="C583" s="19"/>
      <c r="D583" s="74"/>
    </row>
    <row r="584" spans="1:4">
      <c r="A584" s="76"/>
      <c r="B584" s="18"/>
      <c r="C584" s="19"/>
      <c r="D584" s="74"/>
    </row>
    <row r="585" spans="1:4">
      <c r="A585" s="85"/>
      <c r="B585" s="16"/>
      <c r="C585" s="13"/>
      <c r="D585" s="80"/>
    </row>
    <row r="586" spans="1:4">
      <c r="A586" s="85"/>
      <c r="B586" s="16"/>
      <c r="C586" s="13"/>
      <c r="D586" s="80"/>
    </row>
    <row r="587" spans="1:4">
      <c r="A587" s="76"/>
      <c r="B587" s="18"/>
      <c r="C587" s="19"/>
      <c r="D587" s="74"/>
    </row>
    <row r="588" spans="1:4">
      <c r="A588" s="79"/>
      <c r="B588" s="18"/>
      <c r="C588" s="19"/>
      <c r="D588" s="74"/>
    </row>
    <row r="589" spans="1:4">
      <c r="A589" s="76"/>
      <c r="B589" s="18"/>
      <c r="C589" s="19"/>
      <c r="D589" s="74"/>
    </row>
    <row r="590" spans="1:4">
      <c r="A590" s="85"/>
      <c r="B590" s="16"/>
      <c r="C590" s="13"/>
      <c r="D590" s="80"/>
    </row>
    <row r="591" spans="1:4">
      <c r="A591" s="76"/>
      <c r="B591" s="18"/>
      <c r="C591" s="19"/>
      <c r="D591" s="74"/>
    </row>
    <row r="592" spans="1:4">
      <c r="A592" s="76"/>
      <c r="B592" s="18"/>
      <c r="C592" s="19"/>
      <c r="D592" s="74"/>
    </row>
    <row r="593" spans="1:4">
      <c r="A593" s="76"/>
      <c r="B593" s="18"/>
      <c r="C593" s="19"/>
      <c r="D593" s="74"/>
    </row>
    <row r="594" spans="1:4">
      <c r="A594" s="76"/>
      <c r="B594" s="18"/>
      <c r="C594" s="19"/>
      <c r="D594" s="74"/>
    </row>
    <row r="595" spans="1:4">
      <c r="A595" s="76"/>
      <c r="B595" s="18"/>
      <c r="C595" s="19"/>
      <c r="D595" s="74"/>
    </row>
    <row r="596" spans="1:4">
      <c r="A596" s="76"/>
      <c r="B596" s="18"/>
      <c r="C596" s="19"/>
      <c r="D596" s="74"/>
    </row>
    <row r="597" spans="1:4">
      <c r="A597" s="76"/>
      <c r="B597" s="18"/>
      <c r="C597" s="19"/>
      <c r="D597" s="74"/>
    </row>
    <row r="598" spans="1:4">
      <c r="A598" s="1"/>
      <c r="B598" s="18"/>
      <c r="C598" s="19"/>
      <c r="D598" s="74"/>
    </row>
    <row r="599" spans="1:4">
      <c r="A599" s="36"/>
      <c r="B599" s="18"/>
      <c r="C599" s="19"/>
      <c r="D599" s="74"/>
    </row>
    <row r="600" spans="1:4">
      <c r="A600" s="76"/>
      <c r="B600" s="18"/>
      <c r="C600" s="19"/>
      <c r="D600" s="74"/>
    </row>
    <row r="601" spans="1:4">
      <c r="A601" s="76"/>
      <c r="B601" s="18"/>
      <c r="C601" s="19"/>
      <c r="D601" s="74"/>
    </row>
    <row r="602" spans="1:4">
      <c r="A602" s="92"/>
      <c r="B602" s="84"/>
      <c r="C602" s="43"/>
      <c r="D602" s="80"/>
    </row>
    <row r="603" spans="1:4">
      <c r="A603" s="83"/>
      <c r="B603" s="84"/>
      <c r="C603" s="43"/>
      <c r="D603" s="80"/>
    </row>
    <row r="604" spans="1:4">
      <c r="A604" s="93"/>
      <c r="B604" s="88"/>
      <c r="C604" s="35"/>
      <c r="D604" s="74"/>
    </row>
    <row r="605" spans="1:4">
      <c r="A605" s="89"/>
      <c r="B605" s="88"/>
      <c r="C605" s="35"/>
      <c r="D605" s="74"/>
    </row>
    <row r="606" spans="1:4">
      <c r="A606" s="89"/>
      <c r="B606" s="88"/>
      <c r="C606" s="35"/>
      <c r="D606" s="74"/>
    </row>
    <row r="607" spans="1:4">
      <c r="A607" s="83"/>
      <c r="B607" s="84"/>
      <c r="C607" s="43"/>
      <c r="D607" s="80"/>
    </row>
    <row r="608" spans="1:4">
      <c r="A608" s="93"/>
      <c r="B608" s="88"/>
      <c r="C608" s="35"/>
      <c r="D608" s="74"/>
    </row>
    <row r="609" spans="1:7">
      <c r="A609" s="87"/>
      <c r="B609" s="88"/>
      <c r="C609" s="35"/>
      <c r="D609" s="74"/>
    </row>
    <row r="610" spans="1:7">
      <c r="A610" s="89"/>
      <c r="B610" s="88"/>
      <c r="C610" s="35"/>
      <c r="D610" s="74"/>
    </row>
    <row r="611" spans="1:7">
      <c r="A611" s="85"/>
      <c r="B611" s="16"/>
      <c r="C611" s="13"/>
      <c r="D611" s="80"/>
    </row>
    <row r="612" spans="1:7">
      <c r="A612" s="85"/>
      <c r="B612" s="16"/>
      <c r="C612" s="13"/>
      <c r="D612" s="80"/>
    </row>
    <row r="613" spans="1:7">
      <c r="A613" s="76"/>
      <c r="B613" s="18"/>
      <c r="C613" s="19"/>
      <c r="D613" s="74"/>
    </row>
    <row r="614" spans="1:7">
      <c r="A614" s="76"/>
      <c r="B614" s="18"/>
      <c r="C614" s="19"/>
      <c r="D614" s="74"/>
    </row>
    <row r="615" spans="1:7">
      <c r="A615" s="76"/>
      <c r="B615" s="18"/>
      <c r="C615" s="19"/>
      <c r="D615" s="74"/>
    </row>
    <row r="616" spans="1:7">
      <c r="A616" s="10"/>
      <c r="B616" s="10"/>
      <c r="C616" s="94"/>
      <c r="D616" s="95"/>
      <c r="E616" s="96"/>
    </row>
    <row r="617" spans="1:7">
      <c r="E617" s="77"/>
    </row>
    <row r="619" spans="1:7">
      <c r="E619" s="77"/>
      <c r="F619" s="77"/>
      <c r="G619" s="77"/>
    </row>
    <row r="620" spans="1:7">
      <c r="E620" s="77"/>
      <c r="F620" s="77"/>
      <c r="G620" s="77"/>
    </row>
    <row r="621" spans="1:7">
      <c r="E621" s="77"/>
      <c r="F621" s="77"/>
      <c r="G621" s="77"/>
    </row>
  </sheetData>
  <mergeCells count="6">
    <mergeCell ref="A6:G6"/>
    <mergeCell ref="C5:E5"/>
    <mergeCell ref="C4:E4"/>
    <mergeCell ref="C1:G1"/>
    <mergeCell ref="C2:G2"/>
    <mergeCell ref="C3:G3"/>
  </mergeCells>
  <pageMargins left="0.51181102362204722" right="0.19685039370078741" top="0.35433070866141736" bottom="0.19685039370078741" header="0.31496062992125984" footer="0.15748031496062992"/>
  <pageSetup paperSize="9" scale="75" fitToHeight="1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Zaharevich</cp:lastModifiedBy>
  <cp:lastPrinted>2017-11-07T02:01:01Z</cp:lastPrinted>
  <dcterms:created xsi:type="dcterms:W3CDTF">2016-11-03T06:32:07Z</dcterms:created>
  <dcterms:modified xsi:type="dcterms:W3CDTF">2017-11-08T00:02:25Z</dcterms:modified>
</cp:coreProperties>
</file>