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KAB318\МОНИТОРИНГИ\МОНИТОРИНГ ОТКРЫТОСТИ БЮДЖЕТНЫХ ДАННЫХ\МОНИТОРИНГИ по ОТЧЕТУ об исполнении бюджета\Мониторинг открытости по отчету за 2024 год\"/>
    </mc:Choice>
  </mc:AlternateContent>
  <bookViews>
    <workbookView xWindow="585" yWindow="0" windowWidth="15360" windowHeight="15600"/>
  </bookViews>
  <sheets>
    <sheet name="Администрация" sheetId="1" r:id="rId1"/>
    <sheet name="Образование" sheetId="8" r:id="rId2"/>
    <sheet name="Культура" sheetId="9" r:id="rId3"/>
    <sheet name="ЖКХ" sheetId="10" r:id="rId4"/>
  </sheets>
  <definedNames>
    <definedName name="_xlnm.Print_Titles" localSheetId="0">Администрация!#REF!</definedName>
    <definedName name="_xlnm.Print_Titles" localSheetId="3">ЖКХ!$6:$7</definedName>
    <definedName name="_xlnm.Print_Titles" localSheetId="1">Образование!$6:$7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4" i="1" l="1"/>
  <c r="G23" i="10"/>
  <c r="H23" i="10"/>
  <c r="F23" i="10"/>
  <c r="G17" i="10"/>
  <c r="H17" i="10"/>
  <c r="F17" i="10"/>
  <c r="J73" i="1" l="1"/>
  <c r="G74" i="1"/>
  <c r="G28" i="1" l="1"/>
  <c r="F28" i="1"/>
  <c r="J12" i="1" l="1"/>
  <c r="G53" i="9"/>
  <c r="H53" i="9" s="1"/>
  <c r="F53" i="9"/>
  <c r="G52" i="9"/>
  <c r="H52" i="9" s="1"/>
  <c r="I52" i="9" s="1"/>
  <c r="J52" i="9" s="1"/>
  <c r="G51" i="9"/>
  <c r="H51" i="9" s="1"/>
  <c r="F51" i="9"/>
  <c r="G50" i="9"/>
  <c r="H50" i="9" s="1"/>
  <c r="I50" i="9" s="1"/>
  <c r="J50" i="9" s="1"/>
  <c r="G49" i="9"/>
  <c r="H49" i="9" s="1"/>
  <c r="I49" i="9" s="1"/>
  <c r="J49" i="9" s="1"/>
  <c r="G48" i="9"/>
  <c r="H48" i="9" s="1"/>
  <c r="F48" i="9"/>
  <c r="H47" i="9"/>
  <c r="I47" i="9" s="1"/>
  <c r="J47" i="9" s="1"/>
  <c r="G46" i="9"/>
  <c r="H46" i="9" s="1"/>
  <c r="I46" i="9" s="1"/>
  <c r="J46" i="9" s="1"/>
  <c r="G43" i="9"/>
  <c r="F43" i="9"/>
  <c r="H42" i="9"/>
  <c r="I42" i="9" s="1"/>
  <c r="J42" i="9" s="1"/>
  <c r="G41" i="9"/>
  <c r="H41" i="9" s="1"/>
  <c r="F41" i="9"/>
  <c r="H40" i="9"/>
  <c r="I40" i="9" s="1"/>
  <c r="J40" i="9" s="1"/>
  <c r="G39" i="9"/>
  <c r="H39" i="9" s="1"/>
  <c r="F39" i="9"/>
  <c r="H38" i="9"/>
  <c r="I38" i="9" s="1"/>
  <c r="J38" i="9" s="1"/>
  <c r="G36" i="9"/>
  <c r="H36" i="9" s="1"/>
  <c r="F36" i="9"/>
  <c r="H35" i="9"/>
  <c r="I35" i="9" s="1"/>
  <c r="J35" i="9" s="1"/>
  <c r="G34" i="9"/>
  <c r="F34" i="9"/>
  <c r="H33" i="9"/>
  <c r="I33" i="9" s="1"/>
  <c r="J33" i="9" s="1"/>
  <c r="G29" i="9"/>
  <c r="F29" i="9"/>
  <c r="H28" i="9"/>
  <c r="I28" i="9" s="1"/>
  <c r="J28" i="9" s="1"/>
  <c r="G27" i="9"/>
  <c r="H27" i="9" s="1"/>
  <c r="F27" i="9"/>
  <c r="H26" i="9"/>
  <c r="I26" i="9" s="1"/>
  <c r="J26" i="9" s="1"/>
  <c r="G25" i="9"/>
  <c r="H25" i="9" s="1"/>
  <c r="F25" i="9"/>
  <c r="H24" i="9"/>
  <c r="I24" i="9" s="1"/>
  <c r="J24" i="9" s="1"/>
  <c r="H23" i="9"/>
  <c r="I23" i="9" s="1"/>
  <c r="J23" i="9" s="1"/>
  <c r="H22" i="9"/>
  <c r="I22" i="9" s="1"/>
  <c r="J22" i="9" s="1"/>
  <c r="G19" i="9"/>
  <c r="F19" i="9"/>
  <c r="H18" i="9"/>
  <c r="F18" i="9"/>
  <c r="G17" i="9"/>
  <c r="H17" i="9" s="1"/>
  <c r="F17" i="9"/>
  <c r="G16" i="9"/>
  <c r="H16" i="9" s="1"/>
  <c r="I16" i="9" s="1"/>
  <c r="J16" i="9" s="1"/>
  <c r="G14" i="9"/>
  <c r="H14" i="9" s="1"/>
  <c r="F14" i="9"/>
  <c r="G13" i="9"/>
  <c r="H13" i="9" s="1"/>
  <c r="F13" i="9"/>
  <c r="G12" i="9"/>
  <c r="F12" i="9"/>
  <c r="G11" i="9"/>
  <c r="H11" i="9" s="1"/>
  <c r="F11" i="9"/>
  <c r="F54" i="9" l="1"/>
  <c r="I48" i="9"/>
  <c r="J48" i="9" s="1"/>
  <c r="I18" i="9"/>
  <c r="J18" i="9" s="1"/>
  <c r="G30" i="9"/>
  <c r="H34" i="9"/>
  <c r="H44" i="9" s="1"/>
  <c r="G44" i="9"/>
  <c r="I11" i="9"/>
  <c r="J11" i="9" s="1"/>
  <c r="F30" i="9"/>
  <c r="F44" i="9"/>
  <c r="F20" i="9"/>
  <c r="F55" i="9" s="1"/>
  <c r="I14" i="9"/>
  <c r="J14" i="9" s="1"/>
  <c r="I51" i="9"/>
  <c r="J51" i="9" s="1"/>
  <c r="I41" i="9"/>
  <c r="J41" i="9" s="1"/>
  <c r="I25" i="9"/>
  <c r="J25" i="9" s="1"/>
  <c r="H12" i="9"/>
  <c r="I12" i="9" s="1"/>
  <c r="J12" i="9" s="1"/>
  <c r="G20" i="9"/>
  <c r="I13" i="9"/>
  <c r="J13" i="9" s="1"/>
  <c r="I34" i="9"/>
  <c r="J34" i="9" s="1"/>
  <c r="I17" i="9"/>
  <c r="J17" i="9" s="1"/>
  <c r="I27" i="9"/>
  <c r="J27" i="9" s="1"/>
  <c r="I39" i="9"/>
  <c r="J39" i="9" s="1"/>
  <c r="H54" i="9"/>
  <c r="I53" i="9"/>
  <c r="J53" i="9" s="1"/>
  <c r="H19" i="9"/>
  <c r="H43" i="9"/>
  <c r="G54" i="9"/>
  <c r="I36" i="9"/>
  <c r="J36" i="9" s="1"/>
  <c r="H29" i="9"/>
  <c r="G55" i="9" l="1"/>
  <c r="H20" i="9"/>
  <c r="I44" i="9"/>
  <c r="J44" i="9" s="1"/>
  <c r="I43" i="9"/>
  <c r="J43" i="9" s="1"/>
  <c r="I19" i="9"/>
  <c r="J19" i="9" s="1"/>
  <c r="H30" i="9"/>
  <c r="I30" i="9" s="1"/>
  <c r="J30" i="9" s="1"/>
  <c r="I29" i="9"/>
  <c r="J29" i="9" s="1"/>
  <c r="I54" i="9"/>
  <c r="J54" i="9" s="1"/>
  <c r="I20" i="9" l="1"/>
  <c r="J20" i="9" s="1"/>
  <c r="H55" i="9"/>
  <c r="I55" i="9" s="1"/>
  <c r="J55" i="9" s="1"/>
  <c r="J30" i="8"/>
  <c r="I30" i="8"/>
  <c r="J29" i="8"/>
  <c r="I29" i="8"/>
  <c r="P28" i="8"/>
  <c r="O28" i="8"/>
  <c r="N28" i="8"/>
  <c r="J28" i="8"/>
  <c r="I28" i="8"/>
  <c r="J27" i="8"/>
  <c r="I27" i="8"/>
  <c r="J26" i="8"/>
  <c r="I26" i="8"/>
  <c r="J25" i="8"/>
  <c r="I25" i="8"/>
  <c r="J24" i="8"/>
  <c r="I24" i="8"/>
  <c r="J23" i="8"/>
  <c r="I23" i="8"/>
  <c r="F22" i="8"/>
  <c r="J22" i="8" s="1"/>
  <c r="J21" i="8"/>
  <c r="I21" i="8"/>
  <c r="J20" i="8"/>
  <c r="I20" i="8"/>
  <c r="P19" i="8"/>
  <c r="O19" i="8"/>
  <c r="J19" i="8"/>
  <c r="I19" i="8"/>
  <c r="J18" i="8"/>
  <c r="I18" i="8"/>
  <c r="J17" i="8"/>
  <c r="I17" i="8"/>
  <c r="J16" i="8"/>
  <c r="I16" i="8"/>
  <c r="J15" i="8"/>
  <c r="I15" i="8"/>
  <c r="P14" i="8"/>
  <c r="O14" i="8"/>
  <c r="N14" i="8"/>
  <c r="J14" i="8"/>
  <c r="I14" i="8"/>
  <c r="J13" i="8"/>
  <c r="I13" i="8"/>
  <c r="H12" i="8"/>
  <c r="P9" i="8" s="1"/>
  <c r="G12" i="8"/>
  <c r="H11" i="8"/>
  <c r="J11" i="8" s="1"/>
  <c r="G11" i="8"/>
  <c r="F11" i="8"/>
  <c r="H10" i="8"/>
  <c r="G10" i="8"/>
  <c r="F10" i="8"/>
  <c r="N9" i="8" s="1"/>
  <c r="J9" i="8"/>
  <c r="I9" i="8"/>
  <c r="O9" i="8" l="1"/>
  <c r="O27" i="8" s="1"/>
  <c r="I22" i="8"/>
  <c r="N19" i="8"/>
  <c r="N27" i="8" s="1"/>
  <c r="H31" i="8"/>
  <c r="P27" i="8"/>
  <c r="J12" i="8"/>
  <c r="I10" i="8"/>
  <c r="J10" i="8"/>
  <c r="I12" i="8"/>
  <c r="F36" i="8"/>
  <c r="G36" i="8"/>
  <c r="G38" i="8" s="1"/>
  <c r="F31" i="8"/>
  <c r="H36" i="8"/>
  <c r="I11" i="8"/>
  <c r="G31" i="8"/>
  <c r="F38" i="8" l="1"/>
  <c r="I31" i="8"/>
  <c r="H38" i="8"/>
  <c r="J31" i="8"/>
  <c r="I73" i="1"/>
  <c r="J71" i="1"/>
  <c r="I71" i="1"/>
  <c r="J69" i="1"/>
  <c r="J67" i="1"/>
  <c r="I67" i="1"/>
  <c r="J65" i="1"/>
  <c r="I65" i="1"/>
  <c r="J63" i="1"/>
  <c r="I63" i="1"/>
  <c r="J61" i="1"/>
  <c r="I61" i="1"/>
  <c r="J59" i="1"/>
  <c r="I59" i="1"/>
  <c r="J57" i="1"/>
  <c r="I57" i="1"/>
  <c r="J55" i="1"/>
  <c r="I55" i="1"/>
  <c r="J53" i="1"/>
  <c r="I53" i="1"/>
  <c r="J51" i="1"/>
  <c r="I51" i="1"/>
  <c r="J49" i="1"/>
  <c r="I49" i="1"/>
  <c r="J47" i="1"/>
  <c r="I47" i="1"/>
  <c r="J45" i="1"/>
  <c r="I45" i="1"/>
  <c r="H43" i="1"/>
  <c r="I43" i="1" s="1"/>
  <c r="H41" i="1"/>
  <c r="I41" i="1" s="1"/>
  <c r="H39" i="1"/>
  <c r="J39" i="1" s="1"/>
  <c r="H36" i="1"/>
  <c r="J36" i="1" s="1"/>
  <c r="H33" i="1"/>
  <c r="H83" i="1"/>
  <c r="G83" i="1"/>
  <c r="F83" i="1"/>
  <c r="J82" i="1"/>
  <c r="I82" i="1"/>
  <c r="J80" i="1"/>
  <c r="I80" i="1"/>
  <c r="J77" i="1"/>
  <c r="I77" i="1"/>
  <c r="I27" i="1"/>
  <c r="H24" i="1"/>
  <c r="I24" i="1" s="1"/>
  <c r="H23" i="1"/>
  <c r="H22" i="1"/>
  <c r="H21" i="1"/>
  <c r="J18" i="1"/>
  <c r="I18" i="1"/>
  <c r="J15" i="1"/>
  <c r="I15" i="1"/>
  <c r="I12" i="1"/>
  <c r="H74" i="1" l="1"/>
  <c r="I74" i="1" s="1"/>
  <c r="I39" i="1"/>
  <c r="I21" i="1"/>
  <c r="H28" i="1"/>
  <c r="J28" i="1" s="1"/>
  <c r="J83" i="1"/>
  <c r="J41" i="1"/>
  <c r="I83" i="1"/>
  <c r="J33" i="1"/>
  <c r="J43" i="1"/>
  <c r="I36" i="1"/>
  <c r="I33" i="1"/>
  <c r="J74" i="1" l="1"/>
  <c r="I28" i="1"/>
</calcChain>
</file>

<file path=xl/comments1.xml><?xml version="1.0" encoding="utf-8"?>
<comments xmlns="http://schemas.openxmlformats.org/spreadsheetml/2006/main">
  <authors>
    <author>Kovaleva</author>
  </authors>
  <commentList>
    <comment ref="D14" authorId="0" shapeId="0">
      <text>
        <r>
          <rPr>
            <b/>
            <sz val="9"/>
            <color indexed="81"/>
            <rFont val="Tahoma"/>
            <family val="2"/>
            <charset val="204"/>
          </rPr>
          <t>Kovaleva:</t>
        </r>
        <r>
          <rPr>
            <sz val="9"/>
            <color indexed="81"/>
            <rFont val="Tahoma"/>
            <family val="2"/>
            <charset val="204"/>
          </rPr>
          <t xml:space="preserve">
надо с учетом классного руководства, советников</t>
        </r>
      </text>
    </comment>
  </commentList>
</comments>
</file>

<file path=xl/sharedStrings.xml><?xml version="1.0" encoding="utf-8"?>
<sst xmlns="http://schemas.openxmlformats.org/spreadsheetml/2006/main" count="784" uniqueCount="300">
  <si>
    <t>№ п/п</t>
  </si>
  <si>
    <t xml:space="preserve">Наименование  </t>
  </si>
  <si>
    <t>Коды</t>
  </si>
  <si>
    <t>Наименование показателя</t>
  </si>
  <si>
    <t>Единица измерения</t>
  </si>
  <si>
    <t>План первоначальный</t>
  </si>
  <si>
    <t>Исполнено за отчетный финансовый год</t>
  </si>
  <si>
    <t>Отклонение фактического исполнения от первоначального плана</t>
  </si>
  <si>
    <t xml:space="preserve">Причины отклонений 5% и более </t>
  </si>
  <si>
    <t>тыс. руб.</t>
  </si>
  <si>
    <t>процент</t>
  </si>
  <si>
    <t>1.1.</t>
  </si>
  <si>
    <t>Муниципальная программа "Развитие потенциала молодежи города Благовещенска"</t>
  </si>
  <si>
    <t>Организация мероприятий, направленных на профилактику асоциального и деструктивного поведения подростков и молодежи, поддержка детей и молодежи, находящейся в социально-опасном положении</t>
  </si>
  <si>
    <t>количество мероприятий</t>
  </si>
  <si>
    <t>х</t>
  </si>
  <si>
    <t>количество молодых людей</t>
  </si>
  <si>
    <t>человек</t>
  </si>
  <si>
    <t>Объем субсидий на финансовое обеспечение оказания соответствующей муниципальной услуги (выполнения работы)</t>
  </si>
  <si>
    <t>1.2.</t>
  </si>
  <si>
    <t>Организация мероприятий в сфере молодежной политики, направленных на формирование системы развития талантливой и инициативной молодежи, создание условий для самореализации подростков и молодежи, развитие творческого, профессионального, интеллектуального потенциалов подростков и молодежи</t>
  </si>
  <si>
    <t>1.3.</t>
  </si>
  <si>
    <t>Организация мероприятий в сфере молодежной политики, направленных на вовлечение молодежи в инновационную, предпринимательскую, добровольческую деятельность, а также на развитие гражданской активности молодежи и формирование здорового образа жизни</t>
  </si>
  <si>
    <t>Итого по программе</t>
  </si>
  <si>
    <t>3.1.</t>
  </si>
  <si>
    <t>производство и распространение телепрограмм</t>
  </si>
  <si>
    <t>09.020.1.001.000.000.00.00.4.1.00</t>
  </si>
  <si>
    <t>Количество телепередач</t>
  </si>
  <si>
    <t>час</t>
  </si>
  <si>
    <t>002-1201-1000210590-621</t>
  </si>
  <si>
    <t>3.2.</t>
  </si>
  <si>
    <t>осуществление издательской деятельности</t>
  </si>
  <si>
    <t>09.074.1.003.000.000.01.00.6.1.00</t>
  </si>
  <si>
    <t>Объем печатной продукции</t>
  </si>
  <si>
    <t>см2</t>
  </si>
  <si>
    <t>Объем тиража</t>
  </si>
  <si>
    <t>шт.</t>
  </si>
  <si>
    <t>3.3.</t>
  </si>
  <si>
    <t xml:space="preserve">освещение деятельности органов местного самоуправления </t>
  </si>
  <si>
    <t>09.003.1.000.000.0000.00.006101</t>
  </si>
  <si>
    <t>Объем электронной информации</t>
  </si>
  <si>
    <t>Гбайт</t>
  </si>
  <si>
    <t>Муниципальная программа "Развитие физической культуры и спорта в городе Благовещенске"</t>
  </si>
  <si>
    <t>обеспечение доступа к объектам спорта</t>
  </si>
  <si>
    <t>931000.Р.32.1.03810001000</t>
  </si>
  <si>
    <t>Число посетителей спортивных объектов в год</t>
  </si>
  <si>
    <t>Количество физкультурно-оздоровительных и спортивных мероприятий</t>
  </si>
  <si>
    <t>единица</t>
  </si>
  <si>
    <t>002-1101-0600110590-621</t>
  </si>
  <si>
    <t>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 (за исключением тестирования выполнения     нормативов испытаний комплекса ГТО)</t>
  </si>
  <si>
    <t>931000.Р.32.1.02610001000</t>
  </si>
  <si>
    <t>Количество участников</t>
  </si>
  <si>
    <t>Количество физкультурных и спортивных мероприятий</t>
  </si>
  <si>
    <t>Объем субсидий на финансовое обеспечение оказания соответствующей суниципальной услуги (выполнения работы)</t>
  </si>
  <si>
    <t>тыс.руб.</t>
  </si>
  <si>
    <t xml:space="preserve">Проведение тестирования выполнения нормативов испытаний (тестов) комплекса «Готов к труду и обороне» (ГТО)
</t>
  </si>
  <si>
    <t>931900.Р.32.1.04410002000</t>
  </si>
  <si>
    <t>Количество участников тестирования</t>
  </si>
  <si>
    <t xml:space="preserve">Количество испытаний 
(тестов)
</t>
  </si>
  <si>
    <t>Организация и проведение спортивно-оздоровительной работы по развитию физической культуры и спорта среди инвалидов. Лиц с ограниченными возможностями</t>
  </si>
  <si>
    <t>931900.Р.32.1.01160001000</t>
  </si>
  <si>
    <t>Количество лиц, привлеченных к  физкультурно-оздоровительным мероприятиям</t>
  </si>
  <si>
    <t>Человек</t>
  </si>
  <si>
    <t>Проведение занятий физкультурно-спортивной направленности по месту проживания граждан</t>
  </si>
  <si>
    <t>931900.Р.32.1.01010001000</t>
  </si>
  <si>
    <t>Количество занятий</t>
  </si>
  <si>
    <t>Число лиц прошедших спортивную подготовку на этапах спортивной подготовки</t>
  </si>
  <si>
    <t>Тыс.руб.</t>
  </si>
  <si>
    <t>Реализация основных общеобразовательных программ дошкольного образования</t>
  </si>
  <si>
    <t>801011О.99.0.БВ24ДМ62000; 801011О.99.0.БВ24ДН82000; 801011О.99.0.БВ24БС42000; 801011О.99.0.БВ24БТ62000</t>
  </si>
  <si>
    <t>Число обучающихся</t>
  </si>
  <si>
    <t>Присмотр и уход</t>
  </si>
  <si>
    <t>853211О.99.0.БВ19АБ88000; 853211О.99.0.БВ19АА23000</t>
  </si>
  <si>
    <t>Число детей</t>
  </si>
  <si>
    <t>801012О.99.0.БА81АЭ92001; 801012О.99.0.БА81АА00001; 801012О.99.0.БА81АЮ00001.</t>
  </si>
  <si>
    <t>1.4.</t>
  </si>
  <si>
    <t>802111О.99.0.БА96АА00001; 802111О.99.0.БА96АЮ58001;  802111О.99.0.БА96АЮ66001.</t>
  </si>
  <si>
    <t>1.5.</t>
  </si>
  <si>
    <t>802112О.99.0.ББ11АЮ58001; 802112О.99.0.ББ11АЮ66001.</t>
  </si>
  <si>
    <t>1.6.</t>
  </si>
  <si>
    <t>Реализация дополнительных общеразвивающих программ</t>
  </si>
  <si>
    <t xml:space="preserve">Количество человеко-часов </t>
  </si>
  <si>
    <t>человеко-час</t>
  </si>
  <si>
    <t>1.7.</t>
  </si>
  <si>
    <t>1.8.</t>
  </si>
  <si>
    <t>Реализация дополнительных предпрофессиональных программ в области искусств</t>
  </si>
  <si>
    <t>1.9.</t>
  </si>
  <si>
    <t>Методическое обеспечение образовательной деятельности</t>
  </si>
  <si>
    <t>Количество отчетов, составленных по результатам работы</t>
  </si>
  <si>
    <t>штука</t>
  </si>
  <si>
    <t>Количество разработанных документов</t>
  </si>
  <si>
    <t>Количество проведенных консультаций</t>
  </si>
  <si>
    <t>Психолого-медико-педагогическое обследование детей</t>
  </si>
  <si>
    <t xml:space="preserve">853212О.99.0.БВ20АА00001;  880900О.99.0БА84АА00000;   880900О.99.0БА98АА00000;   880900О.99.0ББ13АА00000 </t>
  </si>
  <si>
    <t>Муниципальная программа "Развитие и сохранение культуры в городе Благовещенске"</t>
  </si>
  <si>
    <t>Бюджетные УДО</t>
  </si>
  <si>
    <t>Реестровый номер  8042000.99.0.ББ52АЕ76000</t>
  </si>
  <si>
    <t xml:space="preserve">Показатель характеризующий объем муниципальной услуги - число человеко-часов </t>
  </si>
  <si>
    <t>количество человеко-часов</t>
  </si>
  <si>
    <t>Источник финансирования - городской бюджет,  КБК 008 0703 05 2 01 10590 611</t>
  </si>
  <si>
    <t xml:space="preserve">Объем субсидий на финансовое обеспечение оказания муниципальной услуги </t>
  </si>
  <si>
    <t xml:space="preserve">Реестровый номер           8021120.99.0.ББ55АЕ52000     8021120.99.0.ББ55АД40000   8021120.99.0.ББ55АБ60000    8021120.99.0.ББ55АВ16000   8021120.99.0.ББ55АБ04000    8021120.99.0.ББ55АА48000   8021120.99.0.ББ55АГ28000    8021120.99.0.ББ55АГ84000    8021120.99.0.ББ55АЖ08000   8021120.99.0.ББ55АД96000   </t>
  </si>
  <si>
    <t>Показатель характеризующий объем муниципальной услуги - число обучающихся</t>
  </si>
  <si>
    <t>Автономные УДО</t>
  </si>
  <si>
    <t>Источник финансирования - городской бюджет,  КБК 008 0703 05 2 01 10590 621</t>
  </si>
  <si>
    <t xml:space="preserve">Реестровый номер                8021120.99.0.ББ55АЖ08000        </t>
  </si>
  <si>
    <t>Подпрограмма "Библиотечное обслуживание"</t>
  </si>
  <si>
    <t xml:space="preserve">Показатель характеризующий объем муниципальной услуги: количество посещений в стационарных условиях               
</t>
  </si>
  <si>
    <t>единиц</t>
  </si>
  <si>
    <t>Источник финансирования - городской бюджет,  КБК 008 0801 05 3 01 10590 611</t>
  </si>
  <si>
    <t>Объем субсидий на финансовое обеспечение оказания муниципальной услуги</t>
  </si>
  <si>
    <t xml:space="preserve">Формирование, учет, изучение, обеспечение сохранения и безопасности фондов библиотеки, включая оцифровку фондов
</t>
  </si>
  <si>
    <t xml:space="preserve">Реестровый номер 910111.П.32.1.01310003000    
</t>
  </si>
  <si>
    <t xml:space="preserve">Показатель характеризующий объем муниципальной работы -  количество документов              
</t>
  </si>
  <si>
    <t>Объем субсидий на финансовое обеспечение оказания муниципальной работы</t>
  </si>
  <si>
    <t>Библиографическая обработка документов и создание каталогов</t>
  </si>
  <si>
    <t>Реестровый номер 
910111.Р.32.1.00110002000</t>
  </si>
  <si>
    <t>Подпрограмма "Народное творчество и культурно-досуговая деятельность"</t>
  </si>
  <si>
    <t>Организация и проведение культурно-массовых мероприятий (ОКЦ)</t>
  </si>
  <si>
    <t xml:space="preserve">Показатель характеризующий объем муниципальной работы: Количество проведенных мероприятий             
</t>
  </si>
  <si>
    <t>Источник финансирования - городской бюджет,  КБК 008 0801 05 4 01 10590 621</t>
  </si>
  <si>
    <t>Организация деятельности клубных формирований и формирований самодеятельного народного творчества (ОКЦ)</t>
  </si>
  <si>
    <t xml:space="preserve">Показатель характеризующий объем муниципальной работы -  количество клубных формирований              
</t>
  </si>
  <si>
    <t>Организация и проведение культурно-массовых мероприятий (ГДК)</t>
  </si>
  <si>
    <t xml:space="preserve">Показатель характеризующий объем муниципальной работы -  количество проведенных мероприятий                       
</t>
  </si>
  <si>
    <t>Источник финансирования - городской бюджет,  КБК 008 0801 05 4 01 10590 611</t>
  </si>
  <si>
    <t>Организация деятельности клубных формирований и формирований самодеятельного народного творчества (ГДК)</t>
  </si>
  <si>
    <t>Обеспечение сохранения и использования объектов культурного наследия (ГДК)</t>
  </si>
  <si>
    <t>Показатель характеризующий объем муниципальной работы - количество объектов культурного наследия</t>
  </si>
  <si>
    <t>Ведение бухгалтерского учета бюджетными учреждениями, формирование регистров бухгалтерского учета</t>
  </si>
  <si>
    <t xml:space="preserve">Показатель характеризующий объем  муниципальной работы -  количество отчетов: количество отчетов, подлежащих консолидации,  на бумажных и электронных носителях информации (745*2)     
</t>
  </si>
  <si>
    <t>количество отчетов, подлежащих своду на бумажных и электронных носителях информации (745*2)</t>
  </si>
  <si>
    <t>Источник финансирования - городской бюджет,  КБК 008 0801 05 5 01 10590 611</t>
  </si>
  <si>
    <t>Формирование финансовой (бухгалтерской) отчетности бюджетных и автономных учреждений</t>
  </si>
  <si>
    <t xml:space="preserve">Показатель характеризующий объем  муниципальной работы -  количество отчетов: количество отчетов, подлежащих консолидации,  на бумажных и электронных носителях информации (177*2)     
</t>
  </si>
  <si>
    <t>количество отчетов, подлежащих своду на бумажных и электронных носителях информации (177*2)</t>
  </si>
  <si>
    <t>Содержание (эксплуатация) имущества, находящегося в государственной (муниципальной) собственности</t>
  </si>
  <si>
    <t>Эксплуатируемая площадь, в том числе зданий прилегающей территории</t>
  </si>
  <si>
    <t>тыс.кв.км</t>
  </si>
  <si>
    <t>10.043.1.000.000.000.00.00.6.1.03</t>
  </si>
  <si>
    <t>002-0707-0700210590-621</t>
  </si>
  <si>
    <t>10.049.1.000.000.000.00.00.0.1.03</t>
  </si>
  <si>
    <t>10.051.1.000.000.000.00.00.5.1.03</t>
  </si>
  <si>
    <r>
      <t xml:space="preserve">Спортивная подготовка по неолимпийским видам спорта: </t>
    </r>
    <r>
      <rPr>
        <b/>
        <sz val="10"/>
        <color theme="1"/>
        <rFont val="Times New Roman"/>
        <family val="1"/>
        <charset val="204"/>
      </rPr>
      <t>ушу</t>
    </r>
    <r>
      <rPr>
        <sz val="10"/>
        <color theme="1"/>
        <rFont val="Times New Roman"/>
        <family val="1"/>
        <charset val="204"/>
      </rPr>
      <t>, этап начальной подготовки</t>
    </r>
  </si>
  <si>
    <t>854100О.99.0.БО53АГ56001</t>
  </si>
  <si>
    <t>002-1103-0600110595-621</t>
  </si>
  <si>
    <r>
      <t xml:space="preserve">Спортивная подготовка по неолимпийским видам спорта: </t>
    </r>
    <r>
      <rPr>
        <b/>
        <sz val="10"/>
        <color theme="1"/>
        <rFont val="Times New Roman"/>
        <family val="1"/>
        <charset val="204"/>
      </rPr>
      <t>ушу</t>
    </r>
    <r>
      <rPr>
        <sz val="10"/>
        <color theme="1"/>
        <rFont val="Times New Roman"/>
        <family val="1"/>
        <charset val="204"/>
      </rPr>
      <t xml:space="preserve">, учебно-тренировочный этап                                                                                                                                                                                                                                                                                                                                                                                                                                                                                                                           (этап спортивной специализации) </t>
    </r>
  </si>
  <si>
    <t>854100О.99.0.БО53АГ57001</t>
  </si>
  <si>
    <r>
      <t xml:space="preserve">Спортивная подготовка по неолимпийским видам спорта: </t>
    </r>
    <r>
      <rPr>
        <b/>
        <sz val="10"/>
        <color theme="1"/>
        <rFont val="Times New Roman"/>
        <family val="1"/>
        <charset val="204"/>
      </rPr>
      <t>ушу</t>
    </r>
    <r>
      <rPr>
        <sz val="10"/>
        <color theme="1"/>
        <rFont val="Times New Roman"/>
        <family val="1"/>
        <charset val="204"/>
      </rPr>
      <t>, этап совершенствования спортивного мастерства</t>
    </r>
  </si>
  <si>
    <t>854100О.99.0.БО53АГ58001</t>
  </si>
  <si>
    <r>
      <t xml:space="preserve">Спортивная подготовка по неолимпийским видам спорта: </t>
    </r>
    <r>
      <rPr>
        <b/>
        <sz val="10"/>
        <color theme="1"/>
        <rFont val="Times New Roman"/>
        <family val="1"/>
        <charset val="204"/>
      </rPr>
      <t>ушу</t>
    </r>
    <r>
      <rPr>
        <sz val="10"/>
        <color theme="1"/>
        <rFont val="Times New Roman"/>
        <family val="1"/>
        <charset val="204"/>
      </rPr>
      <t>, этап высшего спортивного мастерства</t>
    </r>
  </si>
  <si>
    <t>854100О.99.0.БО53АГ59001</t>
  </si>
  <si>
    <r>
      <t xml:space="preserve">Спортивная подготовка по неолимпийским видам спорта: </t>
    </r>
    <r>
      <rPr>
        <b/>
        <sz val="10"/>
        <color theme="1"/>
        <rFont val="Times New Roman"/>
        <family val="1"/>
        <charset val="204"/>
      </rPr>
      <t>рукопашный бой,</t>
    </r>
    <r>
      <rPr>
        <sz val="10"/>
        <color theme="1"/>
        <rFont val="Times New Roman"/>
        <family val="1"/>
        <charset val="204"/>
      </rPr>
      <t xml:space="preserve"> этап начальной подготовки</t>
    </r>
  </si>
  <si>
    <t>854100О.99.0.БО53АВ40001</t>
  </si>
  <si>
    <r>
      <t xml:space="preserve">Спортивная подготовка по неолимпийским видам спорта: </t>
    </r>
    <r>
      <rPr>
        <b/>
        <sz val="10"/>
        <color theme="1"/>
        <rFont val="Times New Roman"/>
        <family val="1"/>
        <charset val="204"/>
      </rPr>
      <t>рукопашный бой,</t>
    </r>
    <r>
      <rPr>
        <sz val="10"/>
        <color theme="1"/>
        <rFont val="Times New Roman"/>
        <family val="1"/>
        <charset val="204"/>
      </rPr>
      <t xml:space="preserve">                                                                                                                                                                                                                                                                                                                                                                                                                    учебно-тренировочный этап                                                                                                                                                                                                                                                                                                                                                                                                                                                                                                                           (этап спортивной специализации) </t>
    </r>
  </si>
  <si>
    <t>854100О.99.0.БО53АВ41001</t>
  </si>
  <si>
    <r>
      <t xml:space="preserve">Спортивная подготовка по неолимпийским видам спорта: </t>
    </r>
    <r>
      <rPr>
        <b/>
        <sz val="10"/>
        <color theme="1"/>
        <rFont val="Times New Roman"/>
        <family val="1"/>
        <charset val="204"/>
      </rPr>
      <t>всестилевое каратэ</t>
    </r>
    <r>
      <rPr>
        <sz val="10"/>
        <color theme="1"/>
        <rFont val="Times New Roman"/>
        <family val="1"/>
        <charset val="204"/>
      </rPr>
      <t>, этап начальной подготовки</t>
    </r>
  </si>
  <si>
    <t>854100О.99.0.БО53АА84001</t>
  </si>
  <si>
    <r>
      <t xml:space="preserve">Спортивная подготовка по неолимпийским видам спорта: </t>
    </r>
    <r>
      <rPr>
        <b/>
        <sz val="10"/>
        <color theme="1"/>
        <rFont val="Times New Roman"/>
        <family val="1"/>
        <charset val="204"/>
      </rPr>
      <t>всестилевое каратэ</t>
    </r>
    <r>
      <rPr>
        <sz val="10"/>
        <color theme="1"/>
        <rFont val="Times New Roman"/>
        <family val="1"/>
        <charset val="204"/>
      </rPr>
      <t xml:space="preserve">, учебно-тренировочный этап                                                                                                                                                                                                                                                                                                                                                                                                                                                                                                                           (этап спортивной специализации) </t>
    </r>
  </si>
  <si>
    <t>854100О.99.0.БО53АА85001</t>
  </si>
  <si>
    <r>
      <t xml:space="preserve">Спортивная подготовка по олимпийским видам спорта: </t>
    </r>
    <r>
      <rPr>
        <b/>
        <sz val="10"/>
        <color theme="1"/>
        <rFont val="Times New Roman"/>
        <family val="1"/>
        <charset val="204"/>
      </rPr>
      <t>спортивная борьба</t>
    </r>
    <r>
      <rPr>
        <sz val="10"/>
        <color theme="1"/>
        <rFont val="Times New Roman"/>
        <family val="1"/>
        <charset val="204"/>
      </rPr>
      <t>,                                                                                                                                                                                                                                                                                                                                                                                                          этап начальной подготовки</t>
    </r>
  </si>
  <si>
    <t>854100О.99.0.БО52АВ04001</t>
  </si>
  <si>
    <r>
      <t xml:space="preserve">Спортивная подготовка по олимпийским видам спорта: </t>
    </r>
    <r>
      <rPr>
        <b/>
        <sz val="10"/>
        <color theme="1"/>
        <rFont val="Times New Roman"/>
        <family val="1"/>
        <charset val="204"/>
      </rPr>
      <t xml:space="preserve">спортивная борьба, </t>
    </r>
    <r>
      <rPr>
        <sz val="10"/>
        <color theme="1"/>
        <rFont val="Times New Roman"/>
        <family val="1"/>
        <charset val="204"/>
      </rPr>
      <t xml:space="preserve">учебно-тренировочный этап                                                                                                                                                                                                                                                                                                                                                                                                                                                                                                                           (этап спортивной специализации) </t>
    </r>
  </si>
  <si>
    <t>854100О.99.0.БО52АВ05001</t>
  </si>
  <si>
    <r>
      <t xml:space="preserve">Спортивная подготовка по олимпийским видам спорта: </t>
    </r>
    <r>
      <rPr>
        <b/>
        <sz val="10"/>
        <color theme="1"/>
        <rFont val="Times New Roman"/>
        <family val="1"/>
        <charset val="204"/>
      </rPr>
      <t>спортивная борьба</t>
    </r>
    <r>
      <rPr>
        <sz val="10"/>
        <color theme="1"/>
        <rFont val="Times New Roman"/>
        <family val="1"/>
        <charset val="204"/>
      </rPr>
      <t>,                                                                                                                                                                                                                                                                                                                                                                                                            этап совершенствования спортивного мастерства</t>
    </r>
  </si>
  <si>
    <t>854100О.99.0.БО52АВ06001</t>
  </si>
  <si>
    <t>Обеспечение доступа к объектам спорта</t>
  </si>
  <si>
    <t>Показатель, характеризующий объем муниципальной работы</t>
  </si>
  <si>
    <t>не установлен</t>
  </si>
  <si>
    <t>Обеспечение участия лиц, проходящих спортивную подготовку, в спортивных соревнованиях (Всероссийские)</t>
  </si>
  <si>
    <t xml:space="preserve"> 931000.Р.32.1.03910005000</t>
  </si>
  <si>
    <t>Штука</t>
  </si>
  <si>
    <t>Администрация города Благовещенска</t>
  </si>
  <si>
    <t>2.1.</t>
  </si>
  <si>
    <t>2.2.</t>
  </si>
  <si>
    <t>Бюджетные средства                               0701  04 1 01 10590;                           0701 04 1 01 88500</t>
  </si>
  <si>
    <t>Бюджетные средства                               0701  04 1 01 10590</t>
  </si>
  <si>
    <t>Бюджетные средства                                      0702  04 1 01 10590;                         0702  04 1 01 88500</t>
  </si>
  <si>
    <t>Обеспечение участия лиц, проходящих спортивную подготовку, в спортивных соревнованиях</t>
  </si>
  <si>
    <t>Количество мероприятий</t>
  </si>
  <si>
    <t>854100О.99.0.БО52АА88000; 854100О.99.0.БО52АА89000; 854100О.99.0.БО52АА90000; 854100О.99.0.БО52АА17000;  854100О.99.0.БО52АА48000; 854100О.99.0.БО52АА49000; 854100О.99.0.БО52АБ89000; 854100О.99.0.БО52АВ08000; 854100О.99.0.БО52АВ09000; 854100О.99.0.БО52АА68000; 854100О.99.0.БО52АА69000; 854100О.99.0.БО52АА40000; 854100О.99.0.БО52АА41000; 854100О.99.0.БО53АВ52000; 854100О.99.0.БО53АВ53000; 854100О.99.0.БО53АГ56000; 854100О.99.0.БО53АГ57000;  854100О.99.0.БО52АА52000; 854100О.99.0.БО52АА53000; 854100О.99.0.БО52АА08000; 854100О.99.0.БО52АА09000; 854100О.99.0.БО52АА72000; 854100О.99.0.БО52АА73000</t>
  </si>
  <si>
    <t>Число лиц, прошедших спортивную подготовку по этапах</t>
  </si>
  <si>
    <t xml:space="preserve"> 850000.P.32.1.00510001000</t>
  </si>
  <si>
    <t>Бюджетные средства                                 0709  04 3 01 10590</t>
  </si>
  <si>
    <t>Подпрограмма 2 "Дополнительное образование детей в сфере культуры"</t>
  </si>
  <si>
    <t>Количество посещений удаленно через сеть Интернет</t>
  </si>
  <si>
    <t xml:space="preserve">Количество посещений вне стационара    
</t>
  </si>
  <si>
    <t>Автономное МУ</t>
  </si>
  <si>
    <t>Бюджетное МУ</t>
  </si>
  <si>
    <t>Подпрограмма 5 "Обеспечение реализации муниципальной программы «Развитие и сохранение культуры в городе Благовещенске» и прочие расходы в сфере культуры"</t>
  </si>
  <si>
    <t>Управление образования администрации города Благовещенска</t>
  </si>
  <si>
    <t>Таблица 7</t>
  </si>
  <si>
    <t>Управление жилищно-коммунального хозяйства администрации г. Благовещенска</t>
  </si>
  <si>
    <t>Уточненный план (по состоянию на 31 декабря 2024г.)</t>
  </si>
  <si>
    <t>Обеспечение безопасности жизнедеятельности  населения и  территории города Благовещенска</t>
  </si>
  <si>
    <t>Организация и содержание мест захоронения</t>
  </si>
  <si>
    <t>Выполнение перечня работ по организации и содержанию мест захоронения и санитарной службы города Благовещенска</t>
  </si>
  <si>
    <t>м2</t>
  </si>
  <si>
    <t>-</t>
  </si>
  <si>
    <t>Уборка территории и аналогичная деятельность</t>
  </si>
  <si>
    <t>Выполнение перечня работ по уборке территории и аналогичной деятельности  в границах муниципального образования г. Благовещенска</t>
  </si>
  <si>
    <t>км</t>
  </si>
  <si>
    <t>Уборка несанкционированных свалок- вывоз и утилизация мусора</t>
  </si>
  <si>
    <t>тн</t>
  </si>
  <si>
    <t>Организация благоустройства и озеленения</t>
  </si>
  <si>
    <t>Выполнение перечня работ по организации благоустройства и озеленения в границах муниципального образования г. Благовещенска</t>
  </si>
  <si>
    <t>м²</t>
  </si>
  <si>
    <t>Развитие транспортной системы города Благовещенска</t>
  </si>
  <si>
    <t>Организация капитального ремонта, ремонта и содержания закрепленных автомобильных дорог общего пользования и искусственных дорожных сооружений в их составе</t>
  </si>
  <si>
    <t>Выполнение перечня работ по организации капитального ремонта, ремонта и содержания закрепленных автомобильных дорог общего пользования и искусственных дорожных сооружений в их составе в границах муниципального образования г. Благовещенска</t>
  </si>
  <si>
    <t>км.</t>
  </si>
  <si>
    <t>Техническое обслуживание светофорных объектов</t>
  </si>
  <si>
    <t>Сведения о выполнении муниципальными бюджетными и автономными учреждениями города Благовещенска муниципальных заданий на оказание муниципальных услуг (выполнение работ), а также об объемах субсидий на финансовое обеспечение выполнения муниципальных заданий за 2024 год</t>
  </si>
  <si>
    <t>Сведения о выполнении муниципальными бюджетными и автономными учреждениями города Благовещенска муниципальных заданий на оказание муниципальных услуг (выполнение работ), а также об объемах субсидий на финансовое обеспечение выполнения муниципальных заданий за отчетный 2024 финансовый год</t>
  </si>
  <si>
    <t>Наименование программы</t>
  </si>
  <si>
    <t>Наименование  услуги (работы)</t>
  </si>
  <si>
    <t>шт</t>
  </si>
  <si>
    <t>Доведение финансирования до объема нормативных затрат</t>
  </si>
  <si>
    <t>Увеличение муниципального задания в связи с передачей здания в оперативное управление по договору безвозмездного пользования. Доведение финансирования до объема нормативных затрат</t>
  </si>
  <si>
    <t xml:space="preserve">Формирование системы развития талантливой и инициативной молодежи,
создание условий для самореализации подростков и молодежи, развитие
творческого, профессионального, интеллектуального потенциалов подростков и
молодежи </t>
  </si>
  <si>
    <t>841200.Р.32.1.00040004000</t>
  </si>
  <si>
    <t>Создано в соответствии с постановлением администрации города Благовещенска от 16.07.2024 № 3297</t>
  </si>
  <si>
    <t xml:space="preserve"> Организация мероприятий в сфере молодежной политики, направленных на
вовлечение молодежи в инновационную, предпринимательскую,
добровольческую деятельность, а также на развитие гражданской активности
молодежи и формирование здорового образа жизни</t>
  </si>
  <si>
    <t>841100.Р.32.1.05110001002</t>
  </si>
  <si>
    <t>Организация и проведение культурно-массовых, просветительских
интеллектуальных мероприятий</t>
  </si>
  <si>
    <t>841100.Р.32.1.000600010000</t>
  </si>
  <si>
    <t>Число посетителей "умной" споритвной площадки в год</t>
  </si>
  <si>
    <t>Объем субсидий на финансовое обеспечение оказания соответствующей муниципапльной услуги (выполнения работы)</t>
  </si>
  <si>
    <t>Внесение изменений в муниципальное задание и расчет нормативных затрат</t>
  </si>
  <si>
    <t>002-1101-0600110595-621           002-1101-0600110590-621</t>
  </si>
  <si>
    <t>Объем субсидий на финансовое обеспечение выполнения соответствующей муниципапльной работы</t>
  </si>
  <si>
    <t>Обеспечение участия лиц, проходящих спортивную подготовку, в спортивных соревнованиях (Межрегиональные)</t>
  </si>
  <si>
    <t xml:space="preserve"> 931000.Р.32.1.00000039001</t>
  </si>
  <si>
    <t>Обеспечение участия лиц, проходящих спортивную подготовку, в спортивных соревнованиях (Региональные)</t>
  </si>
  <si>
    <t>931000.Р.32.1.01190001002</t>
  </si>
  <si>
    <t>Уточненный план (по состоянию на 31 декабря 2024 г.)</t>
  </si>
  <si>
    <t>Муниципалная программа " Развитие образования города Благовещенска"</t>
  </si>
  <si>
    <t xml:space="preserve"> Решениями Благовещенской городской Думы дополниттельно выделены бюджетные ассигнования на  оплату труда работников образовательных организаций</t>
  </si>
  <si>
    <t xml:space="preserve"> Решениями Благовещенской городской Думы дополниттельно выделены бюджетные ассигнования на  текущее содержание организаций</t>
  </si>
  <si>
    <r>
      <t xml:space="preserve">Реализация основных общеобразовательных программ </t>
    </r>
    <r>
      <rPr>
        <b/>
        <sz val="12"/>
        <color theme="1"/>
        <rFont val="Times New Roman"/>
        <family val="1"/>
        <charset val="204"/>
      </rPr>
      <t xml:space="preserve">начального </t>
    </r>
    <r>
      <rPr>
        <sz val="11"/>
        <color theme="1"/>
        <rFont val="Calibri"/>
        <family val="2"/>
        <charset val="204"/>
        <scheme val="minor"/>
      </rPr>
      <t>общего образования</t>
    </r>
  </si>
  <si>
    <t xml:space="preserve"> Решениями Благовещенской городской Думы дополнительно выделены бюджетные ассигнования  за счет всех источников финансирования на  оплату труда работников общеобразовательных организаций, текущее содержание организаций</t>
  </si>
  <si>
    <r>
      <t xml:space="preserve">Реализация основных общеобразовательных программ </t>
    </r>
    <r>
      <rPr>
        <b/>
        <sz val="12"/>
        <color theme="1"/>
        <rFont val="Times New Roman"/>
        <family val="1"/>
        <charset val="204"/>
      </rPr>
      <t>основного</t>
    </r>
    <r>
      <rPr>
        <sz val="11"/>
        <color theme="1"/>
        <rFont val="Calibri"/>
        <family val="2"/>
        <charset val="204"/>
        <scheme val="minor"/>
      </rPr>
      <t xml:space="preserve"> общего образования</t>
    </r>
  </si>
  <si>
    <r>
      <t>Реализация основных общеобразовательных программ</t>
    </r>
    <r>
      <rPr>
        <b/>
        <sz val="12"/>
        <color theme="1"/>
        <rFont val="Times New Roman"/>
        <family val="1"/>
        <charset val="204"/>
      </rPr>
      <t xml:space="preserve"> среднего</t>
    </r>
    <r>
      <rPr>
        <sz val="11"/>
        <color theme="1"/>
        <rFont val="Calibri"/>
        <family val="2"/>
        <charset val="204"/>
        <scheme val="minor"/>
      </rPr>
      <t xml:space="preserve"> общего образования</t>
    </r>
  </si>
  <si>
    <t xml:space="preserve">804200О.99.0.ББ52АЗ44000   804200О.99.0.ББ52АЖ72000 804200О.99.0.ББ52АЗ20000 804200О.99.0.ББ52АЗ45000 854100О.99.0.ББ52БР21000 854100О.99.0.ББ52БР20000 804200О.99.0.ББ52АЗ68000 804200О.99.0.ББ52АЖ96000 804200О.99.0.ББ52АЖ73000 804200О.99.0.ББ52АЗ21000 804200О.99.0.ББ52АД08000 854100О.99.0.ББ52БШ60000  804200О.99.0.ББ52АГ84000  804200О.99.0.ББ52АГ60000 </t>
  </si>
  <si>
    <t xml:space="preserve">Бюджетные средства                                   0703  04 1 01 10590;                             0703 04 1 01 10591;                          </t>
  </si>
  <si>
    <t xml:space="preserve"> Решениями Благовещенской городской Думы дополниттельно выделены бюджетные ассигнования на  оплату труда работников образовательных организаций, текущее содержание организаций</t>
  </si>
  <si>
    <t>Реализация дополнительных образовательных программ спортивной подготовки по олимпийским ( неолимпийским) видам спорта</t>
  </si>
  <si>
    <t>Бюджетные средства                                                   1103  04 1 01 10590</t>
  </si>
  <si>
    <t xml:space="preserve"> Решениями Благовещенской городской Думы дополнительно выделены бюджетные ассигнования на  оплату труда, текущее содержание организаций</t>
  </si>
  <si>
    <t>55.006.1.004.000.000.00.00.2.1.00       55.006.1.003.000.000.00.00.3.1.00         55.006.1.002.000.000.00.00.4.1.00</t>
  </si>
  <si>
    <t xml:space="preserve">единиц </t>
  </si>
  <si>
    <t xml:space="preserve"> Решениями Благовещенской городской Думы дополнительно выделены бюджетные ассигнования на  участие в спортивных мероприятиях</t>
  </si>
  <si>
    <t>По результатам проведенного  анализа уменьшены средства городского бюджета ( экономия по фонду оплаты труда), сэкономленные средства перераспределены  на первоочередные расходы образовательных организаций</t>
  </si>
  <si>
    <t>1.10.</t>
  </si>
  <si>
    <t>Физические лица</t>
  </si>
  <si>
    <t xml:space="preserve">Выделены дополнительные ассигнования Решением Думы, на восстановление секвестированных расходов, на увеличение ФОТ "указным" категориям работников для выполнения показателя среднемесячной заработной платы </t>
  </si>
  <si>
    <t>Библиотечное, библиографическое и инормационное обслуживание пользователей библиотеки</t>
  </si>
  <si>
    <r>
      <rPr>
        <sz val="8"/>
        <rFont val="Times New Roman"/>
        <family val="2"/>
        <charset val="204"/>
      </rPr>
      <t xml:space="preserve">Реестровый номер 
9101000.99.0.ББ83АА00000
9101000.99.0.ББ83АА01000
9101000.99.0.ББ83АА02000
</t>
    </r>
    <r>
      <rPr>
        <sz val="8"/>
        <color rgb="FFFF0000"/>
        <rFont val="Times New Roman"/>
        <family val="2"/>
        <charset val="204"/>
      </rPr>
      <t xml:space="preserve">
</t>
    </r>
  </si>
  <si>
    <r>
      <rPr>
        <sz val="8"/>
        <rFont val="Times New Roman"/>
        <family val="2"/>
        <charset val="204"/>
      </rPr>
      <t xml:space="preserve">Реестровый номер </t>
    </r>
    <r>
      <rPr>
        <sz val="8"/>
        <color rgb="FFFF0000"/>
        <rFont val="Times New Roman"/>
        <family val="2"/>
        <charset val="204"/>
      </rPr>
      <t xml:space="preserve">
</t>
    </r>
    <r>
      <rPr>
        <sz val="8"/>
        <rFont val="Times New Roman"/>
        <family val="2"/>
        <charset val="204"/>
      </rPr>
      <t>900410.P.32.1.04910012000
900410.P.32.1.04910010000
900400.P.32.1.00000010000</t>
    </r>
  </si>
  <si>
    <r>
      <rPr>
        <sz val="8"/>
        <rFont val="Times New Roman"/>
        <family val="2"/>
        <charset val="204"/>
      </rPr>
      <t>Реестровый номер 
900410.P.32.1.02510001000</t>
    </r>
    <r>
      <rPr>
        <sz val="8"/>
        <color rgb="FFFF0000"/>
        <rFont val="Times New Roman"/>
        <family val="2"/>
        <charset val="204"/>
      </rPr>
      <t xml:space="preserve">
</t>
    </r>
  </si>
  <si>
    <r>
      <rPr>
        <sz val="8"/>
        <rFont val="Times New Roman"/>
        <family val="2"/>
        <charset val="204"/>
      </rPr>
      <t xml:space="preserve">Реестровый номер 
900400.P.32.1.00000010000
900410.P.32.1.04910012000
900400.P.32.1.04910001000
900410.P.32.1.04910009000
900410.P.32.1.04910010000  </t>
    </r>
    <r>
      <rPr>
        <sz val="8"/>
        <color rgb="FFFF0000"/>
        <rFont val="Times New Roman"/>
        <family val="2"/>
        <charset val="204"/>
      </rPr>
      <t xml:space="preserve">
</t>
    </r>
  </si>
  <si>
    <t>1.11.</t>
  </si>
  <si>
    <r>
      <rPr>
        <sz val="8"/>
        <rFont val="Times New Roman"/>
        <family val="2"/>
        <charset val="204"/>
      </rPr>
      <t xml:space="preserve">Реестровый номер </t>
    </r>
    <r>
      <rPr>
        <sz val="8"/>
        <color rgb="FFFF0000"/>
        <rFont val="Times New Roman"/>
        <family val="2"/>
        <charset val="204"/>
      </rPr>
      <t xml:space="preserve">
</t>
    </r>
    <r>
      <rPr>
        <sz val="8"/>
        <rFont val="Times New Roman"/>
        <family val="2"/>
        <charset val="204"/>
      </rPr>
      <t>900410.P.32.1.02510001000</t>
    </r>
    <r>
      <rPr>
        <sz val="8"/>
        <color rgb="FFFF0000"/>
        <rFont val="Times New Roman"/>
        <family val="2"/>
        <charset val="204"/>
      </rPr>
      <t xml:space="preserve">
</t>
    </r>
  </si>
  <si>
    <t>1.12.</t>
  </si>
  <si>
    <r>
      <rPr>
        <sz val="8"/>
        <rFont val="Times New Roman"/>
        <family val="2"/>
        <charset val="204"/>
      </rPr>
      <t>Реестровый номер 
910300.P.32.1.04210001000</t>
    </r>
    <r>
      <rPr>
        <sz val="8"/>
        <color rgb="FFFF0000"/>
        <rFont val="Times New Roman"/>
        <family val="2"/>
        <charset val="204"/>
      </rPr>
      <t xml:space="preserve">
</t>
    </r>
  </si>
  <si>
    <t>1.13.</t>
  </si>
  <si>
    <t xml:space="preserve">Реестровый номер                                   692000.Р.32.1.00000051000; 692000.Р.32.1.00110002001
</t>
  </si>
  <si>
    <t>1.14.</t>
  </si>
  <si>
    <t>Реестровый номер 
692023.Р.32.1.00310001000
692000.Р.32.1.00310003000</t>
  </si>
  <si>
    <t>1.15.</t>
  </si>
  <si>
    <t>Реестровый номер 
811010.Р.32.1.00000004000</t>
  </si>
  <si>
    <t>2.3.</t>
  </si>
  <si>
    <t>2.4.</t>
  </si>
  <si>
    <t>2.5.</t>
  </si>
  <si>
    <t>2.6.</t>
  </si>
  <si>
    <t>2.7.</t>
  </si>
  <si>
    <t>2.9.</t>
  </si>
  <si>
    <t>2.10.</t>
  </si>
  <si>
    <t>2.11.</t>
  </si>
  <si>
    <t>2.12.</t>
  </si>
  <si>
    <t>2.13.</t>
  </si>
  <si>
    <t>2.14.</t>
  </si>
  <si>
    <t>2.15.</t>
  </si>
  <si>
    <t>2.16.</t>
  </si>
  <si>
    <t>2.17.</t>
  </si>
  <si>
    <t>2.18.</t>
  </si>
  <si>
    <t>2.19.</t>
  </si>
  <si>
    <t>2.20.</t>
  </si>
  <si>
    <t>Управление культуры администрации города Благовещенска</t>
  </si>
  <si>
    <t>Итого по подпрограмме</t>
  </si>
  <si>
    <t xml:space="preserve">Выделены дополнительные ассигнования Решением Думы, на восстановление секвестированных расходов, на увеличение ФОТ "указным" категориям работников для выполнения показателя среднемесячной заработной платы.
Выделены дополнительные ассигнования Решением Думы, на восстановление секвестированных расходов, на увеличение ФОТ "указным" категориям работников для выполнения показателя среднемесячной заработной платы, на возмещение расходов ЦЭВ  </t>
  </si>
  <si>
    <t>Сведения о выполнении муниципальными бюджетными и автономными учреждениями города Благовещенска муниципальных заданий на оказание муниципальных услуг (выполнение работ), а также об объемах субсидий на финансовое обеспечение выполнения муниципальных заданий  за 2024 финансовый год</t>
  </si>
  <si>
    <t>Коды услуг</t>
  </si>
  <si>
    <t>640000.Р.32.1.02110001001</t>
  </si>
  <si>
    <t>640000.Р.32.1.01810001001</t>
  </si>
  <si>
    <t>810000.Р.32.1.09810002001</t>
  </si>
  <si>
    <t>421120.Р.32.1.00000017000</t>
  </si>
  <si>
    <t>Сведения о выполнении муниципальными бюджетными и автономными учреждениями города Благовещенска муниципальных заданий на оказание муниципальных услуг (выполнение работ), а также об объемах субсидий на финансовое обеспечение выполнения муниципальных заданий за 2024  год</t>
  </si>
  <si>
    <t xml:space="preserve">Итого </t>
  </si>
  <si>
    <t>Непрограммные расходы (МУ "ИА "Город")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</si>
</sst>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 _₽_-;\-* #,##0.00\ _₽_-;_-* &quot;-&quot;??\ _₽_-;_-@_-"/>
    <numFmt numFmtId="164" formatCode="#,##0.0"/>
    <numFmt numFmtId="165" formatCode="0.0"/>
    <numFmt numFmtId="166" formatCode="_-* #,##0.00_р_._-;\-* #,##0.00_р_._-;_-* &quot;-&quot;??_р_._-;_-@_-"/>
    <numFmt numFmtId="167" formatCode="_-* #,##0_р_._-;\-* #,##0_р_._-;_-* &quot;-&quot;??_р_._-;_-@_-"/>
    <numFmt numFmtId="168" formatCode="#,##0.00_ ;\-#,##0.00\ "/>
    <numFmt numFmtId="169" formatCode="#,##0.000000_ ;\-#,##0.000000\ "/>
    <numFmt numFmtId="170" formatCode="#,##0_р_."/>
    <numFmt numFmtId="171" formatCode="#,##0.0_р_."/>
    <numFmt numFmtId="172" formatCode="#,##0.00_р_."/>
    <numFmt numFmtId="173" formatCode="_-* #,##0\ _₽_-;\-* #,##0\ _₽_-;_-* &quot;-&quot;??\ _₽_-;_-@_-"/>
  </numFmts>
  <fonts count="42" x14ac:knownFonts="1">
    <font>
      <sz val="11"/>
      <color theme="1"/>
      <name val="Calibri"/>
      <family val="2"/>
      <charset val="204"/>
      <scheme val="minor"/>
    </font>
    <font>
      <sz val="12"/>
      <color theme="1"/>
      <name val="Times New Roman"/>
      <family val="2"/>
      <charset val="204"/>
    </font>
    <font>
      <b/>
      <sz val="12"/>
      <color theme="1"/>
      <name val="Times New Roman"/>
      <family val="1"/>
      <charset val="204"/>
    </font>
    <font>
      <b/>
      <sz val="12"/>
      <name val="Times New Roman"/>
      <family val="1"/>
      <charset val="204"/>
    </font>
    <font>
      <sz val="10"/>
      <name val="Arial"/>
      <family val="2"/>
      <charset val="204"/>
    </font>
    <font>
      <sz val="11"/>
      <color theme="1"/>
      <name val="Times New Roman"/>
      <family val="1"/>
      <charset val="204"/>
    </font>
    <font>
      <sz val="13.5"/>
      <name val="Times New Roman"/>
      <family val="1"/>
      <charset val="204"/>
    </font>
    <font>
      <sz val="11"/>
      <name val="Times New Roman"/>
      <family val="1"/>
      <charset val="204"/>
    </font>
    <font>
      <sz val="10"/>
      <color theme="1"/>
      <name val="Times New Roman"/>
      <family val="2"/>
      <charset val="204"/>
    </font>
    <font>
      <sz val="13.5"/>
      <name val="Calibri"/>
      <family val="2"/>
      <charset val="204"/>
      <scheme val="minor"/>
    </font>
    <font>
      <sz val="11"/>
      <color theme="1"/>
      <name val="Times New Roman"/>
      <family val="2"/>
      <charset val="204"/>
    </font>
    <font>
      <b/>
      <sz val="11"/>
      <color theme="1"/>
      <name val="Times New Roman"/>
      <family val="1"/>
      <charset val="204"/>
    </font>
    <font>
      <b/>
      <sz val="11"/>
      <name val="Times New Roman"/>
      <family val="1"/>
      <charset val="204"/>
    </font>
    <font>
      <sz val="11"/>
      <name val="Times New Roman"/>
      <family val="2"/>
      <charset val="204"/>
    </font>
    <font>
      <b/>
      <sz val="11"/>
      <color theme="1"/>
      <name val="Times New Roman"/>
      <family val="2"/>
      <charset val="204"/>
    </font>
    <font>
      <sz val="10"/>
      <name val="Times New Roman"/>
      <family val="1"/>
      <charset val="204"/>
    </font>
    <font>
      <sz val="10"/>
      <color theme="1"/>
      <name val="Times New Roman"/>
      <family val="1"/>
      <charset val="204"/>
    </font>
    <font>
      <sz val="12"/>
      <color theme="1"/>
      <name val="Times New Roman"/>
      <family val="1"/>
      <charset val="204"/>
    </font>
    <font>
      <sz val="12"/>
      <color indexed="8"/>
      <name val="Times New Roman"/>
      <family val="1"/>
      <charset val="204"/>
    </font>
    <font>
      <sz val="12"/>
      <color theme="1" tint="0.249977111117893"/>
      <name val="Times New Roman"/>
      <family val="1"/>
      <charset val="204"/>
    </font>
    <font>
      <sz val="12"/>
      <name val="Times New Roman"/>
      <family val="2"/>
      <charset val="204"/>
    </font>
    <font>
      <b/>
      <sz val="10"/>
      <color theme="1"/>
      <name val="Times New Roman"/>
      <family val="1"/>
      <charset val="204"/>
    </font>
    <font>
      <b/>
      <sz val="12"/>
      <color rgb="FFFF0000"/>
      <name val="Times New Roman"/>
      <family val="1"/>
      <charset val="204"/>
    </font>
    <font>
      <sz val="9"/>
      <color theme="1"/>
      <name val="Times New Roman"/>
      <family val="1"/>
      <charset val="204"/>
    </font>
    <font>
      <b/>
      <sz val="12.5"/>
      <color theme="1"/>
      <name val="Times New Roman"/>
      <family val="1"/>
      <charset val="204"/>
    </font>
    <font>
      <sz val="9.5"/>
      <color theme="1"/>
      <name val="Times New Roman"/>
      <family val="2"/>
      <charset val="204"/>
    </font>
    <font>
      <b/>
      <sz val="9"/>
      <color indexed="81"/>
      <name val="Tahoma"/>
      <family val="2"/>
      <charset val="204"/>
    </font>
    <font>
      <sz val="9"/>
      <color indexed="81"/>
      <name val="Tahoma"/>
      <family val="2"/>
      <charset val="204"/>
    </font>
    <font>
      <sz val="8"/>
      <color theme="1"/>
      <name val="Times New Roman"/>
      <family val="2"/>
      <charset val="204"/>
    </font>
    <font>
      <b/>
      <sz val="8"/>
      <color theme="1"/>
      <name val="Times New Roman"/>
      <family val="1"/>
      <charset val="204"/>
    </font>
    <font>
      <b/>
      <sz val="8"/>
      <color rgb="FFFF0000"/>
      <name val="Times New Roman"/>
      <family val="1"/>
      <charset val="204"/>
    </font>
    <font>
      <sz val="8"/>
      <color theme="1"/>
      <name val="Times New Roman"/>
      <family val="1"/>
      <charset val="204"/>
    </font>
    <font>
      <sz val="8"/>
      <name val="Times New Roman"/>
      <family val="1"/>
      <charset val="204"/>
    </font>
    <font>
      <sz val="8"/>
      <name val="Calibri"/>
      <family val="2"/>
      <charset val="204"/>
      <scheme val="minor"/>
    </font>
    <font>
      <sz val="8"/>
      <color rgb="FFFF0000"/>
      <name val="Times New Roman"/>
      <family val="2"/>
      <charset val="204"/>
    </font>
    <font>
      <sz val="8"/>
      <name val="Times New Roman"/>
      <family val="2"/>
      <charset val="204"/>
    </font>
    <font>
      <b/>
      <sz val="8"/>
      <color theme="1"/>
      <name val="Times New Roman"/>
      <family val="2"/>
      <charset val="204"/>
    </font>
    <font>
      <b/>
      <sz val="10"/>
      <name val="Times New Roman"/>
      <family val="1"/>
      <charset val="204"/>
    </font>
    <font>
      <b/>
      <sz val="9"/>
      <color theme="1"/>
      <name val="Times New Roman"/>
      <family val="1"/>
      <charset val="204"/>
    </font>
    <font>
      <b/>
      <sz val="9"/>
      <color theme="1"/>
      <name val="Times New Roman"/>
      <family val="2"/>
      <charset val="204"/>
    </font>
    <font>
      <sz val="11"/>
      <color theme="1"/>
      <name val="Calibri"/>
      <family val="2"/>
      <charset val="204"/>
      <scheme val="minor"/>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6">
    <xf numFmtId="0" fontId="0" fillId="0" borderId="0"/>
    <xf numFmtId="43" fontId="1" fillId="0" borderId="0" applyFont="0" applyFill="0" applyBorder="0" applyAlignment="0" applyProtection="0"/>
    <xf numFmtId="0" fontId="1" fillId="0" borderId="0"/>
    <xf numFmtId="0" fontId="4" fillId="0" borderId="0"/>
    <xf numFmtId="166" fontId="4" fillId="0" borderId="0" applyFont="0" applyFill="0" applyBorder="0" applyAlignment="0" applyProtection="0"/>
    <xf numFmtId="9" fontId="1" fillId="0" borderId="0" applyFont="0" applyFill="0" applyBorder="0" applyAlignment="0" applyProtection="0"/>
  </cellStyleXfs>
  <cellXfs count="413">
    <xf numFmtId="0" fontId="0" fillId="0" borderId="0" xfId="0"/>
    <xf numFmtId="0" fontId="1" fillId="0" borderId="0" xfId="2" applyAlignment="1">
      <alignment horizontal="center" vertical="top"/>
    </xf>
    <xf numFmtId="0" fontId="1" fillId="0" borderId="0" xfId="2"/>
    <xf numFmtId="0" fontId="1" fillId="0" borderId="0" xfId="2" applyAlignment="1">
      <alignment horizontal="center" vertical="center"/>
    </xf>
    <xf numFmtId="0" fontId="0" fillId="0" borderId="0" xfId="2" applyFont="1" applyAlignment="1">
      <alignment horizontal="right"/>
    </xf>
    <xf numFmtId="0" fontId="1" fillId="0" borderId="0" xfId="2" applyAlignment="1">
      <alignment horizontal="center" vertical="center" wrapText="1"/>
    </xf>
    <xf numFmtId="0" fontId="1" fillId="0" borderId="0" xfId="2" applyAlignment="1">
      <alignment vertical="top" wrapText="1"/>
    </xf>
    <xf numFmtId="0" fontId="11" fillId="0" borderId="7" xfId="2" applyFont="1" applyBorder="1" applyAlignment="1">
      <alignment vertical="top" wrapText="1"/>
    </xf>
    <xf numFmtId="0" fontId="1" fillId="0" borderId="3" xfId="2" applyBorder="1"/>
    <xf numFmtId="0" fontId="5" fillId="0" borderId="3" xfId="2" applyFont="1" applyBorder="1" applyAlignment="1">
      <alignment horizontal="center" vertical="center"/>
    </xf>
    <xf numFmtId="0" fontId="10" fillId="0" borderId="3" xfId="2" applyFont="1" applyBorder="1" applyAlignment="1">
      <alignment horizontal="center" vertical="center"/>
    </xf>
    <xf numFmtId="0" fontId="10" fillId="0" borderId="3" xfId="2" applyFont="1" applyBorder="1" applyAlignment="1">
      <alignment horizontal="center" vertical="center" wrapText="1"/>
    </xf>
    <xf numFmtId="43" fontId="10" fillId="2" borderId="3" xfId="1" applyFont="1" applyFill="1" applyBorder="1" applyAlignment="1">
      <alignment vertical="center"/>
    </xf>
    <xf numFmtId="43" fontId="10" fillId="2" borderId="2" xfId="1" applyFont="1" applyFill="1" applyBorder="1" applyAlignment="1">
      <alignment vertical="center"/>
    </xf>
    <xf numFmtId="0" fontId="11" fillId="0" borderId="3" xfId="2" applyFont="1" applyBorder="1" applyAlignment="1">
      <alignment horizontal="center" vertical="center"/>
    </xf>
    <xf numFmtId="0" fontId="11" fillId="0" borderId="3" xfId="2" applyFont="1" applyBorder="1"/>
    <xf numFmtId="43" fontId="11" fillId="0" borderId="3" xfId="1" applyFont="1" applyBorder="1" applyAlignment="1">
      <alignment horizontal="center" vertical="center"/>
    </xf>
    <xf numFmtId="166" fontId="7" fillId="0" borderId="3" xfId="4" applyFont="1" applyFill="1" applyBorder="1" applyAlignment="1">
      <alignment horizontal="center" vertical="center"/>
    </xf>
    <xf numFmtId="43" fontId="7" fillId="0" borderId="3" xfId="1" applyFont="1" applyFill="1" applyBorder="1" applyAlignment="1">
      <alignment horizontal="center" vertical="center"/>
    </xf>
    <xf numFmtId="167" fontId="7" fillId="0" borderId="3" xfId="4" applyNumberFormat="1" applyFont="1" applyFill="1" applyBorder="1" applyAlignment="1">
      <alignment horizontal="center" vertical="center"/>
    </xf>
    <xf numFmtId="168" fontId="7" fillId="0" borderId="3" xfId="1" applyNumberFormat="1" applyFont="1" applyFill="1" applyBorder="1" applyAlignment="1">
      <alignment horizontal="center" vertical="center"/>
    </xf>
    <xf numFmtId="169" fontId="7" fillId="0" borderId="3" xfId="4" applyNumberFormat="1" applyFont="1" applyFill="1" applyBorder="1" applyAlignment="1">
      <alignment horizontal="center" vertical="center"/>
    </xf>
    <xf numFmtId="0" fontId="7" fillId="0" borderId="3" xfId="4" applyNumberFormat="1" applyFont="1" applyFill="1" applyBorder="1" applyAlignment="1">
      <alignment horizontal="center" vertical="center"/>
    </xf>
    <xf numFmtId="43" fontId="12" fillId="0" borderId="3" xfId="1" applyFont="1" applyBorder="1" applyAlignment="1">
      <alignment horizontal="center" vertical="center"/>
    </xf>
    <xf numFmtId="168" fontId="12" fillId="0" borderId="3" xfId="1" applyNumberFormat="1" applyFont="1" applyBorder="1" applyAlignment="1">
      <alignment horizontal="center" vertical="center"/>
    </xf>
    <xf numFmtId="0" fontId="5" fillId="0" borderId="6" xfId="2" applyFont="1" applyBorder="1" applyAlignment="1">
      <alignment horizontal="center" vertical="center" wrapText="1"/>
    </xf>
    <xf numFmtId="43" fontId="5" fillId="0" borderId="3" xfId="1" applyFont="1" applyFill="1" applyBorder="1" applyAlignment="1">
      <alignment horizontal="center" vertical="center"/>
    </xf>
    <xf numFmtId="0" fontId="11" fillId="0" borderId="5" xfId="2" applyFont="1" applyBorder="1" applyAlignment="1">
      <alignment vertical="top"/>
    </xf>
    <xf numFmtId="43" fontId="11" fillId="0" borderId="3" xfId="2" applyNumberFormat="1" applyFont="1" applyBorder="1"/>
    <xf numFmtId="0" fontId="11" fillId="0" borderId="3" xfId="2" applyFont="1" applyBorder="1" applyAlignment="1">
      <alignment horizontal="center"/>
    </xf>
    <xf numFmtId="0" fontId="8" fillId="0" borderId="3" xfId="2" applyFont="1" applyBorder="1" applyAlignment="1">
      <alignment vertical="top" wrapText="1"/>
    </xf>
    <xf numFmtId="0" fontId="1" fillId="0" borderId="3" xfId="2" applyBorder="1" applyAlignment="1">
      <alignment horizontal="center" vertical="center"/>
    </xf>
    <xf numFmtId="0" fontId="5" fillId="2" borderId="3" xfId="0" applyFont="1" applyFill="1" applyBorder="1" applyAlignment="1">
      <alignment horizontal="center" vertical="top"/>
    </xf>
    <xf numFmtId="0" fontId="5" fillId="0" borderId="3" xfId="0" applyFont="1" applyBorder="1" applyAlignment="1">
      <alignment vertical="center" wrapText="1"/>
    </xf>
    <xf numFmtId="4" fontId="20" fillId="2" borderId="3" xfId="2" applyNumberFormat="1" applyFont="1" applyFill="1" applyBorder="1" applyAlignment="1">
      <alignment horizontal="center" vertical="center"/>
    </xf>
    <xf numFmtId="0" fontId="11" fillId="0" borderId="3" xfId="0" applyFont="1" applyBorder="1" applyAlignment="1">
      <alignment horizontal="center" vertical="center"/>
    </xf>
    <xf numFmtId="0" fontId="11" fillId="0" borderId="3" xfId="0" applyFont="1" applyBorder="1"/>
    <xf numFmtId="2" fontId="11" fillId="0" borderId="3" xfId="0" applyNumberFormat="1" applyFont="1" applyBorder="1" applyAlignment="1">
      <alignment horizontal="center" vertical="center"/>
    </xf>
    <xf numFmtId="49" fontId="7" fillId="0" borderId="3" xfId="0" applyNumberFormat="1" applyFont="1" applyBorder="1" applyAlignment="1">
      <alignment horizontal="center" vertical="center" wrapText="1"/>
    </xf>
    <xf numFmtId="0" fontId="7" fillId="0" borderId="0" xfId="0" applyFont="1" applyAlignment="1">
      <alignment horizontal="left" vertical="center" wrapText="1"/>
    </xf>
    <xf numFmtId="0" fontId="7" fillId="0" borderId="3" xfId="0" applyFont="1" applyBorder="1" applyAlignment="1">
      <alignment horizontal="center" vertical="center" wrapText="1"/>
    </xf>
    <xf numFmtId="0" fontId="7" fillId="0" borderId="3" xfId="0" applyFont="1" applyBorder="1" applyAlignment="1">
      <alignment horizontal="left" vertical="center" wrapText="1"/>
    </xf>
    <xf numFmtId="0" fontId="7" fillId="0" borderId="3" xfId="0" applyFont="1" applyBorder="1" applyAlignment="1">
      <alignment horizontal="left" vertical="center"/>
    </xf>
    <xf numFmtId="0" fontId="7" fillId="2" borderId="3" xfId="0" applyFont="1" applyFill="1" applyBorder="1" applyAlignment="1">
      <alignment horizontal="left" vertical="center" wrapText="1"/>
    </xf>
    <xf numFmtId="0" fontId="12" fillId="2" borderId="3" xfId="0" applyFont="1" applyFill="1" applyBorder="1" applyAlignment="1">
      <alignment horizontal="center" vertical="center"/>
    </xf>
    <xf numFmtId="0" fontId="12" fillId="0" borderId="3" xfId="0" applyFont="1" applyBorder="1" applyAlignment="1">
      <alignment horizontal="left" vertical="center"/>
    </xf>
    <xf numFmtId="0" fontId="12" fillId="0" borderId="3" xfId="0" applyFont="1" applyBorder="1" applyAlignment="1">
      <alignment horizontal="center" vertical="center"/>
    </xf>
    <xf numFmtId="2" fontId="12" fillId="0" borderId="3" xfId="0" applyNumberFormat="1" applyFont="1" applyBorder="1" applyAlignment="1">
      <alignment horizontal="center" vertical="center"/>
    </xf>
    <xf numFmtId="0" fontId="7" fillId="0" borderId="3" xfId="0" applyFont="1" applyBorder="1" applyAlignment="1">
      <alignment vertical="top" wrapText="1"/>
    </xf>
    <xf numFmtId="170" fontId="0" fillId="0" borderId="3" xfId="0" applyNumberFormat="1" applyBorder="1" applyAlignment="1">
      <alignment horizontal="center" vertical="center"/>
    </xf>
    <xf numFmtId="0" fontId="0" fillId="0" borderId="3" xfId="0" applyBorder="1" applyAlignment="1">
      <alignment horizontal="center" vertical="center"/>
    </xf>
    <xf numFmtId="2" fontId="13" fillId="0" borderId="3" xfId="0" applyNumberFormat="1" applyFont="1" applyBorder="1" applyAlignment="1">
      <alignment horizontal="center" vertical="center"/>
    </xf>
    <xf numFmtId="0" fontId="5" fillId="0" borderId="2" xfId="0" applyFont="1" applyBorder="1" applyAlignment="1">
      <alignment horizontal="center" vertical="center" wrapText="1"/>
    </xf>
    <xf numFmtId="0" fontId="5" fillId="2" borderId="4" xfId="0" applyFont="1" applyFill="1" applyBorder="1" applyAlignment="1">
      <alignment horizontal="center" vertical="top"/>
    </xf>
    <xf numFmtId="0" fontId="7" fillId="0" borderId="3" xfId="0" applyFont="1" applyBorder="1" applyAlignment="1">
      <alignment horizontal="center" vertical="center"/>
    </xf>
    <xf numFmtId="49" fontId="7" fillId="2" borderId="4" xfId="0" applyNumberFormat="1" applyFont="1" applyFill="1" applyBorder="1" applyAlignment="1">
      <alignment horizontal="center" vertical="center" wrapText="1"/>
    </xf>
    <xf numFmtId="0" fontId="11" fillId="0" borderId="4" xfId="0" applyFont="1" applyBorder="1" applyAlignment="1">
      <alignment vertical="center"/>
    </xf>
    <xf numFmtId="0" fontId="2" fillId="0" borderId="0" xfId="2" applyFont="1" applyAlignment="1">
      <alignment horizontal="center" vertical="center" wrapText="1"/>
    </xf>
    <xf numFmtId="0" fontId="5" fillId="0" borderId="3" xfId="3" applyFont="1" applyBorder="1" applyAlignment="1">
      <alignment horizontal="center" vertical="center" wrapText="1"/>
    </xf>
    <xf numFmtId="0" fontId="8" fillId="0" borderId="3" xfId="2" applyFont="1" applyBorder="1" applyAlignment="1">
      <alignment horizontal="center" vertical="center" wrapText="1"/>
    </xf>
    <xf numFmtId="0" fontId="11" fillId="0" borderId="4" xfId="0" applyFont="1" applyBorder="1" applyAlignment="1">
      <alignment horizontal="center" vertical="center"/>
    </xf>
    <xf numFmtId="0" fontId="10" fillId="0" borderId="8" xfId="0" applyFont="1" applyBorder="1" applyAlignment="1">
      <alignment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center" vertical="center"/>
    </xf>
    <xf numFmtId="0" fontId="1" fillId="0" borderId="0" xfId="2" applyAlignment="1"/>
    <xf numFmtId="0" fontId="1" fillId="0" borderId="0" xfId="2" applyAlignment="1">
      <alignment wrapText="1"/>
    </xf>
    <xf numFmtId="0" fontId="10" fillId="0" borderId="3" xfId="2" applyFont="1" applyBorder="1" applyAlignment="1">
      <alignment horizontal="center" vertical="top"/>
    </xf>
    <xf numFmtId="0" fontId="11" fillId="0" borderId="6" xfId="2" applyFont="1" applyBorder="1" applyAlignment="1">
      <alignment vertical="top" wrapText="1"/>
    </xf>
    <xf numFmtId="0" fontId="1" fillId="0" borderId="3" xfId="2" applyBorder="1" applyAlignment="1">
      <alignment horizontal="center" vertical="top"/>
    </xf>
    <xf numFmtId="0" fontId="1" fillId="0" borderId="3" xfId="2" applyBorder="1" applyAlignment="1">
      <alignment horizontal="center" vertical="center" wrapText="1"/>
    </xf>
    <xf numFmtId="0" fontId="1" fillId="0" borderId="4" xfId="2" applyBorder="1" applyAlignment="1">
      <alignment horizontal="center" vertical="center" wrapText="1"/>
    </xf>
    <xf numFmtId="0" fontId="22" fillId="0" borderId="1" xfId="0" applyFont="1" applyBorder="1" applyAlignment="1">
      <alignment horizontal="center"/>
    </xf>
    <xf numFmtId="0" fontId="23" fillId="0" borderId="3" xfId="2" applyFont="1" applyBorder="1" applyAlignment="1">
      <alignment vertical="top" wrapText="1"/>
    </xf>
    <xf numFmtId="0" fontId="11" fillId="0" borderId="5" xfId="2" applyFont="1" applyBorder="1" applyAlignment="1">
      <alignment horizontal="center" vertical="center" wrapText="1"/>
    </xf>
    <xf numFmtId="0" fontId="11" fillId="0" borderId="6" xfId="2" applyFont="1" applyBorder="1" applyAlignment="1">
      <alignment horizontal="center" vertical="center" wrapText="1"/>
    </xf>
    <xf numFmtId="0" fontId="0" fillId="0" borderId="3" xfId="2" applyFont="1" applyBorder="1" applyAlignment="1">
      <alignment wrapText="1"/>
    </xf>
    <xf numFmtId="4" fontId="5" fillId="0" borderId="3" xfId="0" applyNumberFormat="1" applyFont="1" applyFill="1" applyBorder="1" applyAlignment="1">
      <alignment horizontal="center" vertical="center"/>
    </xf>
    <xf numFmtId="165" fontId="5" fillId="0" borderId="3" xfId="0" applyNumberFormat="1" applyFont="1" applyFill="1" applyBorder="1" applyAlignment="1">
      <alignment horizontal="center" vertical="center"/>
    </xf>
    <xf numFmtId="0" fontId="20" fillId="2" borderId="3" xfId="2" applyFont="1" applyFill="1" applyBorder="1" applyAlignment="1">
      <alignment vertical="top" wrapText="1"/>
    </xf>
    <xf numFmtId="0" fontId="5" fillId="0" borderId="3" xfId="0" applyFont="1" applyFill="1" applyBorder="1" applyAlignment="1">
      <alignment horizontal="center" vertical="center"/>
    </xf>
    <xf numFmtId="2" fontId="5" fillId="0" borderId="3" xfId="0" applyNumberFormat="1" applyFont="1" applyFill="1" applyBorder="1" applyAlignment="1">
      <alignment horizontal="center" vertical="center"/>
    </xf>
    <xf numFmtId="0" fontId="5" fillId="0" borderId="3" xfId="0" applyFont="1" applyBorder="1" applyAlignment="1">
      <alignment horizontal="left" vertical="top" wrapText="1"/>
    </xf>
    <xf numFmtId="0" fontId="20" fillId="0" borderId="3" xfId="2" applyFont="1" applyFill="1" applyBorder="1" applyAlignment="1">
      <alignment vertical="top" wrapText="1"/>
    </xf>
    <xf numFmtId="0" fontId="10" fillId="0" borderId="3" xfId="2" applyFont="1" applyFill="1" applyBorder="1" applyAlignment="1">
      <alignment horizontal="center" vertical="center" wrapText="1"/>
    </xf>
    <xf numFmtId="0" fontId="5" fillId="0" borderId="3" xfId="0" applyFont="1" applyFill="1" applyBorder="1" applyAlignment="1">
      <alignment horizontal="left" vertical="top" wrapText="1"/>
    </xf>
    <xf numFmtId="0" fontId="5" fillId="0" borderId="3" xfId="0" applyFont="1" applyFill="1" applyBorder="1" applyAlignment="1">
      <alignment horizontal="left" vertical="center" wrapText="1"/>
    </xf>
    <xf numFmtId="0" fontId="7" fillId="0" borderId="3" xfId="0" applyFont="1" applyFill="1" applyBorder="1" applyAlignment="1">
      <alignment horizontal="center" vertical="center"/>
    </xf>
    <xf numFmtId="2" fontId="7" fillId="0" borderId="3" xfId="0" applyNumberFormat="1" applyFont="1" applyFill="1" applyBorder="1" applyAlignment="1">
      <alignment horizontal="center" vertical="center"/>
    </xf>
    <xf numFmtId="0" fontId="7" fillId="0" borderId="3" xfId="0" applyFont="1" applyFill="1" applyBorder="1" applyAlignment="1">
      <alignment horizontal="left" wrapText="1"/>
    </xf>
    <xf numFmtId="170" fontId="5" fillId="0" borderId="3" xfId="2" applyNumberFormat="1" applyFont="1" applyFill="1" applyBorder="1" applyAlignment="1">
      <alignment horizontal="center" vertical="center" wrapText="1"/>
    </xf>
    <xf numFmtId="0" fontId="1" fillId="0" borderId="3" xfId="2" applyFill="1" applyBorder="1" applyAlignment="1">
      <alignment horizontal="center" vertical="center"/>
    </xf>
    <xf numFmtId="171" fontId="10" fillId="0" borderId="4" xfId="2" applyNumberFormat="1" applyFont="1" applyFill="1" applyBorder="1" applyAlignment="1">
      <alignment horizontal="center" vertical="center"/>
    </xf>
    <xf numFmtId="171" fontId="10" fillId="0" borderId="8" xfId="0" applyNumberFormat="1" applyFont="1" applyFill="1" applyBorder="1" applyAlignment="1">
      <alignment horizontal="center" vertical="center"/>
    </xf>
    <xf numFmtId="0" fontId="10" fillId="0" borderId="3" xfId="2" applyFont="1" applyFill="1" applyBorder="1" applyAlignment="1">
      <alignment vertical="center" wrapText="1"/>
    </xf>
    <xf numFmtId="0" fontId="10" fillId="0" borderId="6" xfId="2" applyFont="1" applyFill="1" applyBorder="1" applyAlignment="1">
      <alignment horizontal="center" vertical="center" wrapText="1"/>
    </xf>
    <xf numFmtId="0" fontId="10" fillId="0" borderId="3" xfId="2" applyFont="1" applyFill="1" applyBorder="1" applyAlignment="1">
      <alignment horizontal="center" vertical="center"/>
    </xf>
    <xf numFmtId="170" fontId="10" fillId="0" borderId="3" xfId="2" applyNumberFormat="1" applyFont="1" applyFill="1" applyBorder="1" applyAlignment="1">
      <alignment horizontal="center" vertical="center"/>
    </xf>
    <xf numFmtId="0" fontId="5" fillId="0" borderId="3" xfId="2" applyFont="1" applyFill="1" applyBorder="1" applyAlignment="1">
      <alignment vertical="center" wrapText="1"/>
    </xf>
    <xf numFmtId="0" fontId="5" fillId="0" borderId="3" xfId="2"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6" xfId="2" applyFont="1" applyFill="1" applyBorder="1" applyAlignment="1">
      <alignment horizontal="center" vertical="center"/>
    </xf>
    <xf numFmtId="171" fontId="5" fillId="0" borderId="3" xfId="0" applyNumberFormat="1" applyFont="1" applyFill="1" applyBorder="1" applyAlignment="1">
      <alignment horizontal="center" vertical="center"/>
    </xf>
    <xf numFmtId="164" fontId="5" fillId="0" borderId="8" xfId="0" applyNumberFormat="1" applyFont="1" applyFill="1" applyBorder="1" applyAlignment="1">
      <alignment horizontal="center" vertical="center"/>
    </xf>
    <xf numFmtId="2" fontId="13" fillId="0" borderId="3" xfId="0" applyNumberFormat="1" applyFont="1" applyFill="1" applyBorder="1" applyAlignment="1">
      <alignment horizontal="center" vertical="center"/>
    </xf>
    <xf numFmtId="0" fontId="5" fillId="0" borderId="3" xfId="0" applyFont="1" applyFill="1" applyBorder="1" applyAlignment="1">
      <alignment vertical="center" wrapText="1"/>
    </xf>
    <xf numFmtId="0" fontId="5" fillId="0" borderId="3" xfId="2" applyFont="1" applyFill="1" applyBorder="1" applyAlignment="1">
      <alignment wrapText="1"/>
    </xf>
    <xf numFmtId="0" fontId="5" fillId="0" borderId="6" xfId="2" applyFont="1" applyFill="1" applyBorder="1" applyAlignment="1">
      <alignment horizontal="center" vertical="center" wrapText="1"/>
    </xf>
    <xf numFmtId="170" fontId="5" fillId="0" borderId="3" xfId="2" applyNumberFormat="1" applyFont="1" applyFill="1" applyBorder="1" applyAlignment="1">
      <alignment horizontal="center" vertical="center"/>
    </xf>
    <xf numFmtId="0" fontId="5" fillId="0" borderId="3" xfId="2" applyFont="1" applyFill="1" applyBorder="1" applyAlignment="1">
      <alignment vertical="top" wrapText="1"/>
    </xf>
    <xf numFmtId="0" fontId="5" fillId="0" borderId="3" xfId="0" applyFont="1" applyFill="1" applyBorder="1" applyAlignment="1">
      <alignment horizontal="center" vertical="center" wrapText="1"/>
    </xf>
    <xf numFmtId="164" fontId="5" fillId="0" borderId="3" xfId="0" applyNumberFormat="1" applyFont="1" applyFill="1" applyBorder="1" applyAlignment="1">
      <alignment horizontal="center" vertical="center"/>
    </xf>
    <xf numFmtId="0" fontId="5" fillId="0" borderId="3" xfId="2" applyFont="1" applyFill="1" applyBorder="1" applyAlignment="1">
      <alignment horizontal="center" vertical="center" wrapText="1"/>
    </xf>
    <xf numFmtId="170" fontId="5" fillId="0" borderId="3" xfId="0" applyNumberFormat="1" applyFont="1" applyFill="1" applyBorder="1" applyAlignment="1">
      <alignment horizontal="center" vertical="center"/>
    </xf>
    <xf numFmtId="172" fontId="5" fillId="0" borderId="3" xfId="0" applyNumberFormat="1" applyFont="1" applyFill="1" applyBorder="1" applyAlignment="1">
      <alignment horizontal="center" vertical="center"/>
    </xf>
    <xf numFmtId="0" fontId="16" fillId="0" borderId="3" xfId="2" applyFont="1" applyFill="1" applyBorder="1" applyAlignment="1">
      <alignment horizontal="center" vertical="center"/>
    </xf>
    <xf numFmtId="0" fontId="10" fillId="0" borderId="3" xfId="2" applyFont="1" applyFill="1" applyBorder="1" applyAlignment="1">
      <alignment wrapText="1"/>
    </xf>
    <xf numFmtId="0" fontId="7" fillId="0" borderId="3" xfId="0" applyFont="1" applyFill="1" applyBorder="1" applyAlignment="1">
      <alignment horizontal="center" vertical="center" wrapText="1"/>
    </xf>
    <xf numFmtId="0" fontId="10" fillId="0" borderId="0" xfId="0" applyFont="1" applyFill="1" applyAlignment="1">
      <alignment vertical="center" wrapText="1"/>
    </xf>
    <xf numFmtId="4" fontId="16" fillId="0" borderId="3" xfId="2" applyNumberFormat="1" applyFont="1" applyFill="1" applyBorder="1" applyAlignment="1">
      <alignment horizontal="center" vertical="center"/>
    </xf>
    <xf numFmtId="2" fontId="10" fillId="0" borderId="3" xfId="2" applyNumberFormat="1" applyFont="1" applyFill="1" applyBorder="1" applyAlignment="1">
      <alignment horizontal="center" vertical="center"/>
    </xf>
    <xf numFmtId="0" fontId="7" fillId="0" borderId="3" xfId="0" applyFont="1" applyFill="1" applyBorder="1" applyAlignment="1">
      <alignment horizontal="left" vertical="center" wrapText="1"/>
    </xf>
    <xf numFmtId="4" fontId="10" fillId="0" borderId="3" xfId="2" applyNumberFormat="1" applyFont="1" applyFill="1" applyBorder="1" applyAlignment="1">
      <alignment horizontal="center" vertical="center"/>
    </xf>
    <xf numFmtId="0" fontId="10" fillId="0" borderId="3" xfId="2" applyFont="1" applyFill="1" applyBorder="1" applyAlignment="1">
      <alignment horizontal="left" vertical="center" wrapText="1"/>
    </xf>
    <xf numFmtId="0" fontId="10" fillId="0" borderId="0" xfId="0" applyFont="1" applyFill="1" applyAlignment="1">
      <alignment horizontal="left" vertical="center" wrapText="1"/>
    </xf>
    <xf numFmtId="0" fontId="10" fillId="0" borderId="3" xfId="0" applyFont="1" applyFill="1" applyBorder="1" applyAlignment="1">
      <alignment vertical="center" wrapText="1"/>
    </xf>
    <xf numFmtId="0" fontId="10" fillId="0" borderId="7" xfId="2" applyFont="1" applyFill="1" applyBorder="1" applyAlignment="1">
      <alignment horizontal="center" vertical="center"/>
    </xf>
    <xf numFmtId="3" fontId="1" fillId="2" borderId="3" xfId="2" applyNumberFormat="1" applyFill="1" applyBorder="1" applyAlignment="1">
      <alignment horizontal="center" vertical="center"/>
    </xf>
    <xf numFmtId="3" fontId="1" fillId="0" borderId="3" xfId="2" applyNumberFormat="1" applyBorder="1" applyAlignment="1">
      <alignment horizontal="center" vertical="center"/>
    </xf>
    <xf numFmtId="164" fontId="0" fillId="0" borderId="3" xfId="5" applyNumberFormat="1" applyFont="1" applyBorder="1" applyAlignment="1">
      <alignment horizontal="center" vertical="center"/>
    </xf>
    <xf numFmtId="0" fontId="1" fillId="0" borderId="3" xfId="2" applyBorder="1" applyAlignment="1">
      <alignment vertical="center"/>
    </xf>
    <xf numFmtId="164" fontId="1" fillId="0" borderId="0" xfId="2" applyNumberFormat="1"/>
    <xf numFmtId="164" fontId="1" fillId="2" borderId="3" xfId="2" applyNumberFormat="1" applyFill="1" applyBorder="1" applyAlignment="1">
      <alignment horizontal="center" vertical="center"/>
    </xf>
    <xf numFmtId="164" fontId="1" fillId="0" borderId="3" xfId="2" applyNumberFormat="1" applyBorder="1" applyAlignment="1">
      <alignment horizontal="center" vertical="center"/>
    </xf>
    <xf numFmtId="0" fontId="15" fillId="2" borderId="3" xfId="2" applyFont="1" applyFill="1" applyBorder="1" applyAlignment="1">
      <alignment vertical="top" wrapText="1"/>
    </xf>
    <xf numFmtId="49" fontId="16" fillId="0" borderId="3" xfId="2" applyNumberFormat="1" applyFont="1" applyFill="1" applyBorder="1" applyAlignment="1">
      <alignment horizontal="center" vertical="center" wrapText="1"/>
    </xf>
    <xf numFmtId="49" fontId="8" fillId="0" borderId="3" xfId="2" applyNumberFormat="1" applyFont="1" applyBorder="1" applyAlignment="1">
      <alignment horizontal="center" vertical="center" wrapText="1"/>
    </xf>
    <xf numFmtId="0" fontId="17" fillId="0" borderId="3" xfId="2" applyFont="1" applyBorder="1" applyAlignment="1">
      <alignment horizontal="center" vertical="center" wrapText="1"/>
    </xf>
    <xf numFmtId="2" fontId="25" fillId="2" borderId="3" xfId="2" applyNumberFormat="1" applyFont="1" applyFill="1" applyBorder="1" applyAlignment="1">
      <alignment vertical="top" wrapText="1"/>
    </xf>
    <xf numFmtId="0" fontId="10" fillId="2" borderId="3" xfId="2" applyFont="1" applyFill="1" applyBorder="1" applyAlignment="1">
      <alignment horizontal="center" vertical="center" wrapText="1"/>
    </xf>
    <xf numFmtId="0" fontId="17" fillId="2" borderId="3" xfId="2" applyFont="1" applyFill="1" applyBorder="1" applyAlignment="1">
      <alignment horizontal="center" vertical="center" wrapText="1"/>
    </xf>
    <xf numFmtId="0" fontId="8" fillId="2" borderId="2" xfId="2" applyFont="1" applyFill="1" applyBorder="1" applyAlignment="1">
      <alignment horizontal="center" vertical="center" wrapText="1"/>
    </xf>
    <xf numFmtId="1" fontId="1" fillId="2" borderId="3" xfId="2" applyNumberFormat="1" applyFill="1" applyBorder="1" applyAlignment="1">
      <alignment horizontal="center" vertical="center"/>
    </xf>
    <xf numFmtId="0" fontId="1" fillId="0" borderId="4" xfId="2" applyBorder="1" applyAlignment="1">
      <alignment horizontal="center" vertical="center"/>
    </xf>
    <xf numFmtId="0" fontId="18" fillId="0" borderId="4" xfId="2" applyFont="1" applyFill="1" applyBorder="1" applyAlignment="1">
      <alignment horizontal="left" vertical="center" wrapText="1"/>
    </xf>
    <xf numFmtId="164" fontId="0" fillId="2" borderId="3" xfId="5" applyNumberFormat="1" applyFont="1" applyFill="1" applyBorder="1" applyAlignment="1">
      <alignment horizontal="center" vertical="center"/>
    </xf>
    <xf numFmtId="0" fontId="2" fillId="0" borderId="3" xfId="2" applyFont="1" applyBorder="1" applyAlignment="1"/>
    <xf numFmtId="0" fontId="2" fillId="0" borderId="3" xfId="2" applyFont="1" applyBorder="1" applyAlignment="1">
      <alignment horizontal="center"/>
    </xf>
    <xf numFmtId="0" fontId="14" fillId="0" borderId="3" xfId="2" applyFont="1" applyBorder="1" applyAlignment="1">
      <alignment horizontal="center" wrapText="1"/>
    </xf>
    <xf numFmtId="164" fontId="2" fillId="0" borderId="3" xfId="2" applyNumberFormat="1" applyFont="1" applyBorder="1" applyAlignment="1">
      <alignment horizontal="center"/>
    </xf>
    <xf numFmtId="164" fontId="2" fillId="0" borderId="3" xfId="5" applyNumberFormat="1" applyFont="1" applyBorder="1" applyAlignment="1">
      <alignment horizontal="center"/>
    </xf>
    <xf numFmtId="0" fontId="2" fillId="0" borderId="3" xfId="2" applyFont="1" applyBorder="1"/>
    <xf numFmtId="0" fontId="0" fillId="0" borderId="0" xfId="2" applyFont="1"/>
    <xf numFmtId="0" fontId="1" fillId="0" borderId="0" xfId="2" applyAlignment="1">
      <alignment horizontal="left"/>
    </xf>
    <xf numFmtId="4" fontId="8" fillId="0" borderId="0" xfId="2" applyNumberFormat="1" applyFont="1"/>
    <xf numFmtId="4" fontId="1" fillId="0" borderId="0" xfId="2" applyNumberFormat="1"/>
    <xf numFmtId="0" fontId="28" fillId="0" borderId="0" xfId="2" applyFont="1" applyAlignment="1">
      <alignment horizontal="center" vertical="top"/>
    </xf>
    <xf numFmtId="0" fontId="28" fillId="0" borderId="0" xfId="2" applyFont="1"/>
    <xf numFmtId="0" fontId="28" fillId="0" borderId="0" xfId="2" applyFont="1" applyAlignment="1"/>
    <xf numFmtId="0" fontId="28" fillId="0" borderId="0" xfId="2" applyFont="1" applyAlignment="1">
      <alignment horizontal="right"/>
    </xf>
    <xf numFmtId="0" fontId="29" fillId="0" borderId="0" xfId="2" applyFont="1" applyAlignment="1">
      <alignment horizontal="center" vertical="center" wrapText="1"/>
    </xf>
    <xf numFmtId="0" fontId="30" fillId="0" borderId="1" xfId="2" applyFont="1" applyBorder="1" applyAlignment="1">
      <alignment horizontal="center"/>
    </xf>
    <xf numFmtId="0" fontId="28" fillId="0" borderId="0" xfId="2" applyFont="1" applyAlignment="1">
      <alignment vertical="top" wrapText="1"/>
    </xf>
    <xf numFmtId="0" fontId="28" fillId="0" borderId="0" xfId="2" applyFont="1" applyAlignment="1">
      <alignment wrapText="1"/>
    </xf>
    <xf numFmtId="0" fontId="31" fillId="0" borderId="3" xfId="3" applyFont="1" applyBorder="1" applyAlignment="1">
      <alignment horizontal="center" vertical="center" wrapText="1"/>
    </xf>
    <xf numFmtId="0" fontId="28" fillId="0" borderId="3" xfId="2" applyFont="1" applyBorder="1"/>
    <xf numFmtId="0" fontId="29" fillId="0" borderId="3" xfId="2" applyFont="1" applyBorder="1" applyAlignment="1">
      <alignment vertical="top" wrapText="1"/>
    </xf>
    <xf numFmtId="0" fontId="28" fillId="0" borderId="3" xfId="2" applyFont="1" applyBorder="1" applyAlignment="1">
      <alignment horizontal="center" vertical="top"/>
    </xf>
    <xf numFmtId="0" fontId="31" fillId="0" borderId="3" xfId="2" applyFont="1" applyBorder="1" applyAlignment="1">
      <alignment vertical="top" wrapText="1"/>
    </xf>
    <xf numFmtId="0" fontId="29" fillId="0" borderId="7" xfId="2" applyFont="1" applyBorder="1" applyAlignment="1">
      <alignment vertical="top" wrapText="1"/>
    </xf>
    <xf numFmtId="43" fontId="29" fillId="0" borderId="3" xfId="2" applyNumberFormat="1" applyFont="1" applyFill="1" applyBorder="1" applyAlignment="1">
      <alignment vertical="top" wrapText="1"/>
    </xf>
    <xf numFmtId="0" fontId="29" fillId="0" borderId="3" xfId="2" applyFont="1" applyFill="1" applyBorder="1" applyAlignment="1">
      <alignment vertical="top" wrapText="1"/>
    </xf>
    <xf numFmtId="43" fontId="29" fillId="0" borderId="3" xfId="2" applyNumberFormat="1" applyFont="1" applyBorder="1" applyAlignment="1">
      <alignment vertical="top" wrapText="1"/>
    </xf>
    <xf numFmtId="0" fontId="28" fillId="0" borderId="3" xfId="2" applyFont="1" applyBorder="1" applyAlignment="1">
      <alignment vertical="top" wrapText="1"/>
    </xf>
    <xf numFmtId="0" fontId="28" fillId="2" borderId="3" xfId="2" applyFont="1" applyFill="1" applyBorder="1" applyAlignment="1">
      <alignment horizontal="left" vertical="top" wrapText="1"/>
    </xf>
    <xf numFmtId="0" fontId="28" fillId="2" borderId="3" xfId="2" applyFont="1" applyFill="1" applyBorder="1" applyAlignment="1">
      <alignment horizontal="center" vertical="center" wrapText="1"/>
    </xf>
    <xf numFmtId="43" fontId="28" fillId="0" borderId="3" xfId="1" applyFont="1" applyFill="1" applyBorder="1" applyAlignment="1">
      <alignment horizontal="center" vertical="center"/>
    </xf>
    <xf numFmtId="43" fontId="28" fillId="0" borderId="3" xfId="1" applyFont="1" applyBorder="1" applyAlignment="1">
      <alignment horizontal="center" vertical="center"/>
    </xf>
    <xf numFmtId="0" fontId="31" fillId="2" borderId="3" xfId="2" applyFont="1" applyFill="1" applyBorder="1" applyAlignment="1">
      <alignment horizontal="left" vertical="top" wrapText="1"/>
    </xf>
    <xf numFmtId="43" fontId="29" fillId="0" borderId="3" xfId="1" applyFont="1" applyFill="1" applyBorder="1"/>
    <xf numFmtId="43" fontId="29" fillId="0" borderId="3" xfId="1" applyFont="1" applyBorder="1"/>
    <xf numFmtId="43" fontId="29" fillId="0" borderId="3" xfId="1" applyFont="1" applyBorder="1" applyAlignment="1">
      <alignment horizontal="center" vertical="center"/>
    </xf>
    <xf numFmtId="0" fontId="29" fillId="0" borderId="3" xfId="2" applyFont="1" applyBorder="1"/>
    <xf numFmtId="0" fontId="28" fillId="2" borderId="3" xfId="2" applyFont="1" applyFill="1" applyBorder="1" applyAlignment="1">
      <alignment horizontal="center" vertical="top" wrapText="1"/>
    </xf>
    <xf numFmtId="43" fontId="28" fillId="0" borderId="3" xfId="1" applyFont="1" applyFill="1" applyBorder="1" applyAlignment="1">
      <alignment vertical="center"/>
    </xf>
    <xf numFmtId="43" fontId="28" fillId="0" borderId="3" xfId="1" applyFont="1" applyBorder="1" applyAlignment="1">
      <alignment vertical="center"/>
    </xf>
    <xf numFmtId="43" fontId="31" fillId="0" borderId="3" xfId="1" applyFont="1" applyBorder="1" applyAlignment="1">
      <alignment horizontal="center" vertical="center"/>
    </xf>
    <xf numFmtId="0" fontId="31" fillId="0" borderId="3" xfId="2" applyFont="1" applyBorder="1"/>
    <xf numFmtId="43" fontId="29" fillId="0" borderId="3" xfId="2" applyNumberFormat="1" applyFont="1" applyFill="1" applyBorder="1" applyAlignment="1">
      <alignment vertical="center"/>
    </xf>
    <xf numFmtId="0" fontId="28" fillId="0" borderId="3" xfId="2" applyFont="1" applyBorder="1" applyAlignment="1">
      <alignment horizontal="center" vertical="center" wrapText="1"/>
    </xf>
    <xf numFmtId="43" fontId="29" fillId="0" borderId="3" xfId="1" applyFont="1" applyFill="1" applyBorder="1" applyAlignment="1">
      <alignment horizontal="center" vertical="center"/>
    </xf>
    <xf numFmtId="0" fontId="35" fillId="2" borderId="3" xfId="2" applyFont="1" applyFill="1" applyBorder="1" applyAlignment="1">
      <alignment horizontal="left" vertical="top" wrapText="1"/>
    </xf>
    <xf numFmtId="0" fontId="28" fillId="0" borderId="2" xfId="2" applyFont="1" applyBorder="1" applyAlignment="1">
      <alignment horizontal="center" vertical="top"/>
    </xf>
    <xf numFmtId="0" fontId="29" fillId="0" borderId="3" xfId="2" applyFont="1" applyBorder="1" applyAlignment="1">
      <alignment horizontal="center"/>
    </xf>
    <xf numFmtId="0" fontId="29" fillId="0" borderId="3" xfId="2" applyFont="1" applyFill="1" applyBorder="1" applyAlignment="1">
      <alignment horizontal="center"/>
    </xf>
    <xf numFmtId="0" fontId="34" fillId="2" borderId="2" xfId="2" applyFont="1" applyFill="1" applyBorder="1" applyAlignment="1">
      <alignment horizontal="left" vertical="top" wrapText="1"/>
    </xf>
    <xf numFmtId="0" fontId="31" fillId="2" borderId="3" xfId="2" applyFont="1" applyFill="1" applyBorder="1" applyAlignment="1">
      <alignment horizontal="center" vertical="center" wrapText="1"/>
    </xf>
    <xf numFmtId="43" fontId="31" fillId="0" borderId="3" xfId="1" applyFont="1" applyFill="1" applyBorder="1" applyAlignment="1">
      <alignment vertical="center"/>
    </xf>
    <xf numFmtId="0" fontId="28" fillId="0" borderId="8" xfId="2" applyFont="1" applyBorder="1" applyAlignment="1">
      <alignment horizontal="center" vertical="top"/>
    </xf>
    <xf numFmtId="43" fontId="28" fillId="0" borderId="0" xfId="2" applyNumberFormat="1" applyFont="1"/>
    <xf numFmtId="0" fontId="34" fillId="2" borderId="2" xfId="2" applyFont="1" applyFill="1" applyBorder="1" applyAlignment="1">
      <alignment vertical="top" wrapText="1"/>
    </xf>
    <xf numFmtId="43" fontId="36" fillId="0" borderId="3" xfId="1" applyFont="1" applyFill="1" applyBorder="1" applyAlignment="1">
      <alignment vertical="center"/>
    </xf>
    <xf numFmtId="43" fontId="36" fillId="0" borderId="3" xfId="1" applyFont="1" applyBorder="1" applyAlignment="1">
      <alignment horizontal="center" vertical="center"/>
    </xf>
    <xf numFmtId="173" fontId="28" fillId="0" borderId="3" xfId="1" applyNumberFormat="1" applyFont="1" applyFill="1" applyBorder="1" applyAlignment="1">
      <alignment horizontal="center" vertical="center"/>
    </xf>
    <xf numFmtId="173" fontId="28" fillId="0" borderId="3" xfId="1" applyNumberFormat="1" applyFont="1" applyBorder="1" applyAlignment="1">
      <alignment horizontal="center" vertical="center"/>
    </xf>
    <xf numFmtId="1" fontId="28" fillId="0" borderId="3" xfId="2" applyNumberFormat="1" applyFont="1" applyFill="1" applyBorder="1" applyAlignment="1">
      <alignment horizontal="center" vertical="center"/>
    </xf>
    <xf numFmtId="1" fontId="28" fillId="0" borderId="3" xfId="1" applyNumberFormat="1" applyFont="1" applyBorder="1" applyAlignment="1">
      <alignment horizontal="center" vertical="center"/>
    </xf>
    <xf numFmtId="0" fontId="28" fillId="0" borderId="3" xfId="2" applyFont="1" applyFill="1" applyBorder="1" applyAlignment="1">
      <alignment horizontal="center" vertical="center"/>
    </xf>
    <xf numFmtId="0" fontId="31" fillId="0" borderId="3" xfId="2" applyFont="1" applyFill="1" applyBorder="1" applyAlignment="1">
      <alignment horizontal="center" vertical="center"/>
    </xf>
    <xf numFmtId="0" fontId="31" fillId="0" borderId="3" xfId="2" applyFont="1" applyBorder="1" applyAlignment="1">
      <alignment horizontal="center" vertical="center"/>
    </xf>
    <xf numFmtId="43" fontId="31" fillId="0" borderId="3" xfId="1" applyFont="1" applyFill="1" applyBorder="1" applyAlignment="1">
      <alignment horizontal="center" vertical="center"/>
    </xf>
    <xf numFmtId="43" fontId="29" fillId="0" borderId="3" xfId="2" applyNumberFormat="1" applyFont="1" applyFill="1" applyBorder="1" applyAlignment="1">
      <alignment horizontal="center" vertical="center"/>
    </xf>
    <xf numFmtId="43" fontId="29" fillId="0" borderId="3" xfId="2" applyNumberFormat="1" applyFont="1" applyBorder="1" applyAlignment="1">
      <alignment horizontal="center" vertical="center"/>
    </xf>
    <xf numFmtId="43" fontId="29" fillId="0" borderId="3" xfId="1" applyFont="1" applyBorder="1" applyAlignment="1"/>
    <xf numFmtId="0" fontId="31" fillId="0" borderId="3" xfId="2" applyFont="1" applyBorder="1" applyAlignment="1"/>
    <xf numFmtId="0" fontId="7" fillId="2" borderId="3" xfId="0" applyFont="1" applyFill="1" applyBorder="1" applyAlignment="1">
      <alignment horizontal="center" vertical="center"/>
    </xf>
    <xf numFmtId="0" fontId="2" fillId="0" borderId="0" xfId="2" applyFont="1" applyAlignment="1">
      <alignment horizontal="center" vertical="center" wrapText="1"/>
    </xf>
    <xf numFmtId="0" fontId="5" fillId="0" borderId="3" xfId="3" applyFont="1" applyBorder="1" applyAlignment="1">
      <alignment horizontal="center" vertical="center" wrapText="1"/>
    </xf>
    <xf numFmtId="4" fontId="11" fillId="0" borderId="3" xfId="2" applyNumberFormat="1" applyFont="1" applyFill="1" applyBorder="1" applyAlignment="1">
      <alignment horizontal="center" vertical="center"/>
    </xf>
    <xf numFmtId="2" fontId="11" fillId="0" borderId="3" xfId="2" applyNumberFormat="1" applyFont="1" applyFill="1" applyBorder="1" applyAlignment="1">
      <alignment horizontal="center" vertical="center"/>
    </xf>
    <xf numFmtId="0" fontId="5" fillId="0" borderId="3" xfId="0" applyFont="1" applyFill="1" applyBorder="1" applyAlignment="1">
      <alignment horizontal="center" vertical="top" wrapText="1"/>
    </xf>
    <xf numFmtId="0" fontId="28" fillId="0" borderId="2" xfId="2" applyFont="1" applyBorder="1" applyAlignment="1">
      <alignment vertical="top" wrapText="1"/>
    </xf>
    <xf numFmtId="43" fontId="38" fillId="0" borderId="3" xfId="2" applyNumberFormat="1" applyFont="1" applyFill="1" applyBorder="1"/>
    <xf numFmtId="43" fontId="38" fillId="0" borderId="3" xfId="1" applyFont="1" applyBorder="1" applyAlignment="1">
      <alignment horizontal="center"/>
    </xf>
    <xf numFmtId="43" fontId="38" fillId="0" borderId="3" xfId="1" applyFont="1" applyFill="1" applyBorder="1" applyAlignment="1">
      <alignment horizontal="center" vertical="center"/>
    </xf>
    <xf numFmtId="164" fontId="10" fillId="0" borderId="3" xfId="2" applyNumberFormat="1" applyFont="1" applyBorder="1" applyAlignment="1">
      <alignment horizontal="center" vertical="center"/>
    </xf>
    <xf numFmtId="0" fontId="40" fillId="0" borderId="3" xfId="2" applyFont="1" applyBorder="1" applyAlignment="1">
      <alignment horizontal="center" vertical="top"/>
    </xf>
    <xf numFmtId="0" fontId="11" fillId="0" borderId="3" xfId="2" applyFont="1" applyBorder="1" applyAlignment="1">
      <alignment horizontal="center" vertical="center" wrapText="1"/>
    </xf>
    <xf numFmtId="0" fontId="10" fillId="0" borderId="5" xfId="2" applyFont="1" applyFill="1" applyBorder="1" applyAlignment="1">
      <alignment horizontal="center" vertical="center" wrapText="1"/>
    </xf>
    <xf numFmtId="0" fontId="1" fillId="0" borderId="5" xfId="2" applyBorder="1"/>
    <xf numFmtId="0" fontId="10" fillId="0" borderId="7" xfId="2" applyFont="1" applyBorder="1" applyAlignment="1">
      <alignment horizontal="center" vertical="center"/>
    </xf>
    <xf numFmtId="0" fontId="40" fillId="0" borderId="7" xfId="2" applyFont="1" applyBorder="1" applyAlignment="1">
      <alignment horizontal="center" vertical="center"/>
    </xf>
    <xf numFmtId="0" fontId="10" fillId="0" borderId="7" xfId="2" applyFont="1" applyBorder="1" applyAlignment="1">
      <alignment horizontal="center" vertical="center" wrapText="1"/>
    </xf>
    <xf numFmtId="0" fontId="1" fillId="0" borderId="7" xfId="2" applyBorder="1"/>
    <xf numFmtId="0" fontId="5" fillId="0" borderId="0" xfId="2" applyFont="1" applyAlignment="1">
      <alignment horizontal="right"/>
    </xf>
    <xf numFmtId="0" fontId="10" fillId="0" borderId="2" xfId="2" applyFont="1" applyFill="1" applyBorder="1" applyAlignment="1">
      <alignment horizontal="center" vertical="center"/>
    </xf>
    <xf numFmtId="0" fontId="10" fillId="0" borderId="4" xfId="2"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14" fontId="10" fillId="0" borderId="3" xfId="2" applyNumberFormat="1"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7" fillId="0" borderId="3" xfId="0" applyFont="1" applyFill="1" applyBorder="1" applyAlignment="1">
      <alignment horizontal="center" vertical="center"/>
    </xf>
    <xf numFmtId="0" fontId="10" fillId="0" borderId="2" xfId="2" applyFont="1" applyFill="1" applyBorder="1" applyAlignment="1">
      <alignment vertical="center" wrapText="1"/>
    </xf>
    <xf numFmtId="0" fontId="10" fillId="0" borderId="8" xfId="0" applyFont="1" applyFill="1" applyBorder="1" applyAlignment="1">
      <alignment vertical="center" wrapText="1"/>
    </xf>
    <xf numFmtId="0" fontId="10" fillId="0" borderId="4" xfId="0" applyFont="1" applyFill="1" applyBorder="1" applyAlignment="1">
      <alignment vertical="center" wrapText="1"/>
    </xf>
    <xf numFmtId="0" fontId="10" fillId="0" borderId="2" xfId="2" applyFont="1" applyFill="1" applyBorder="1" applyAlignment="1">
      <alignment horizontal="center" vertical="center" wrapText="1"/>
    </xf>
    <xf numFmtId="0" fontId="10" fillId="0" borderId="4" xfId="2" applyFont="1" applyFill="1" applyBorder="1" applyAlignment="1">
      <alignment horizontal="center" vertical="center" wrapText="1"/>
    </xf>
    <xf numFmtId="0" fontId="5" fillId="0" borderId="2" xfId="2" applyFont="1" applyFill="1" applyBorder="1" applyAlignment="1">
      <alignment vertical="center" wrapText="1"/>
    </xf>
    <xf numFmtId="0" fontId="5" fillId="0" borderId="8" xfId="0" applyFont="1" applyFill="1" applyBorder="1" applyAlignment="1">
      <alignment vertical="center" wrapText="1"/>
    </xf>
    <xf numFmtId="0" fontId="5" fillId="0" borderId="4" xfId="0" applyFont="1" applyFill="1" applyBorder="1" applyAlignment="1">
      <alignment vertical="center" wrapText="1"/>
    </xf>
    <xf numFmtId="0" fontId="5" fillId="0" borderId="2" xfId="2"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2" xfId="0" applyFont="1" applyBorder="1" applyAlignment="1">
      <alignment vertical="center" wrapText="1"/>
    </xf>
    <xf numFmtId="0" fontId="5" fillId="0" borderId="8" xfId="0" applyFont="1" applyBorder="1" applyAlignment="1">
      <alignment vertical="center" wrapText="1"/>
    </xf>
    <xf numFmtId="0" fontId="5" fillId="0" borderId="4" xfId="0" applyFont="1" applyBorder="1" applyAlignment="1">
      <alignmen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2" borderId="2" xfId="3" applyFont="1" applyFill="1" applyBorder="1" applyAlignment="1">
      <alignment horizontal="center" vertical="center" wrapText="1"/>
    </xf>
    <xf numFmtId="0" fontId="5" fillId="2" borderId="4" xfId="3"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9" fillId="0" borderId="3" xfId="0" applyFont="1" applyFill="1" applyBorder="1" applyAlignment="1"/>
    <xf numFmtId="0" fontId="7" fillId="0" borderId="2" xfId="0" applyFont="1" applyBorder="1" applyAlignment="1">
      <alignment horizontal="left" vertical="center" wrapText="1"/>
    </xf>
    <xf numFmtId="0" fontId="7" fillId="0" borderId="8" xfId="0" applyFont="1" applyBorder="1" applyAlignment="1">
      <alignment horizontal="left" vertical="center" wrapText="1"/>
    </xf>
    <xf numFmtId="0" fontId="7" fillId="0" borderId="4" xfId="0" applyFont="1" applyBorder="1" applyAlignment="1">
      <alignment horizontal="left" vertical="center" wrapText="1"/>
    </xf>
    <xf numFmtId="49" fontId="7" fillId="0" borderId="2"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0" fontId="5" fillId="0" borderId="3" xfId="3" applyFont="1" applyBorder="1" applyAlignment="1">
      <alignment horizontal="center" vertical="center" wrapText="1"/>
    </xf>
    <xf numFmtId="0" fontId="8" fillId="0" borderId="3" xfId="2" applyFont="1" applyBorder="1" applyAlignment="1">
      <alignment horizontal="center" vertical="center" wrapText="1"/>
    </xf>
    <xf numFmtId="0" fontId="11" fillId="0" borderId="5" xfId="0" applyFont="1" applyBorder="1" applyAlignment="1">
      <alignment horizontal="left"/>
    </xf>
    <xf numFmtId="0" fontId="11" fillId="0" borderId="6" xfId="0" applyFont="1" applyBorder="1" applyAlignment="1">
      <alignment horizontal="left"/>
    </xf>
    <xf numFmtId="0" fontId="11" fillId="0" borderId="7" xfId="0" applyFont="1" applyBorder="1" applyAlignment="1">
      <alignment horizontal="left"/>
    </xf>
    <xf numFmtId="0" fontId="5" fillId="0" borderId="2" xfId="3" applyFont="1" applyBorder="1" applyAlignment="1">
      <alignment horizontal="center" vertical="center" wrapText="1"/>
    </xf>
    <xf numFmtId="0" fontId="5" fillId="0" borderId="4" xfId="3" applyFont="1" applyBorder="1" applyAlignment="1">
      <alignment horizontal="center" vertical="center" wrapText="1"/>
    </xf>
    <xf numFmtId="0" fontId="7" fillId="0" borderId="2" xfId="3" applyFont="1" applyBorder="1" applyAlignment="1">
      <alignment horizontal="center" vertical="center" wrapText="1"/>
    </xf>
    <xf numFmtId="0" fontId="7" fillId="0" borderId="4" xfId="3" applyFont="1" applyBorder="1" applyAlignment="1">
      <alignment horizontal="center" vertical="center" wrapText="1"/>
    </xf>
    <xf numFmtId="0" fontId="8" fillId="0" borderId="3" xfId="0" applyFont="1" applyBorder="1" applyAlignment="1">
      <alignment horizontal="center" vertical="center" wrapText="1"/>
    </xf>
    <xf numFmtId="0" fontId="5" fillId="0" borderId="2" xfId="3" applyFont="1" applyBorder="1" applyAlignment="1">
      <alignment horizontal="center" vertical="center"/>
    </xf>
    <xf numFmtId="0" fontId="5" fillId="0" borderId="4" xfId="3" applyFont="1" applyBorder="1" applyAlignment="1">
      <alignment horizontal="center" vertical="center"/>
    </xf>
    <xf numFmtId="0" fontId="11" fillId="0" borderId="6" xfId="2" applyFont="1" applyBorder="1" applyAlignment="1">
      <alignment horizontal="left" vertical="top"/>
    </xf>
    <xf numFmtId="0" fontId="11" fillId="0" borderId="7" xfId="2" applyFont="1" applyBorder="1" applyAlignment="1">
      <alignment horizontal="left" vertical="top"/>
    </xf>
    <xf numFmtId="0" fontId="2" fillId="0" borderId="0" xfId="2" applyFont="1" applyAlignment="1">
      <alignment horizontal="center" vertical="center" wrapText="1"/>
    </xf>
    <xf numFmtId="0" fontId="3" fillId="0" borderId="1" xfId="0" applyFont="1" applyBorder="1" applyAlignment="1">
      <alignment horizontal="center" vertical="center"/>
    </xf>
    <xf numFmtId="0" fontId="22" fillId="0" borderId="1" xfId="0" applyFont="1" applyBorder="1" applyAlignment="1">
      <alignment horizontal="center"/>
    </xf>
    <xf numFmtId="16" fontId="10" fillId="0" borderId="2" xfId="2" applyNumberFormat="1" applyFont="1" applyFill="1" applyBorder="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49" fontId="7" fillId="2" borderId="2"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2" borderId="3" xfId="0" applyFont="1" applyFill="1" applyBorder="1" applyAlignment="1">
      <alignment horizontal="center" vertical="center"/>
    </xf>
    <xf numFmtId="0" fontId="11" fillId="2" borderId="5" xfId="0" applyFont="1" applyFill="1" applyBorder="1" applyAlignment="1">
      <alignment horizontal="left" vertical="top" wrapText="1"/>
    </xf>
    <xf numFmtId="0" fontId="11" fillId="2" borderId="6" xfId="0" applyFont="1" applyFill="1" applyBorder="1" applyAlignment="1">
      <alignment horizontal="left" vertical="top" wrapText="1"/>
    </xf>
    <xf numFmtId="0" fontId="11" fillId="2" borderId="7" xfId="0" applyFont="1" applyFill="1" applyBorder="1" applyAlignment="1">
      <alignment horizontal="left" vertical="top" wrapText="1"/>
    </xf>
    <xf numFmtId="49" fontId="10" fillId="0" borderId="2" xfId="2" applyNumberFormat="1" applyFont="1" applyBorder="1" applyAlignment="1">
      <alignment horizontal="center" vertical="center" wrapText="1"/>
    </xf>
    <xf numFmtId="49" fontId="10" fillId="0" borderId="8" xfId="2" applyNumberFormat="1" applyFont="1" applyBorder="1" applyAlignment="1">
      <alignment horizontal="center" vertical="center" wrapText="1"/>
    </xf>
    <xf numFmtId="49" fontId="10" fillId="0" borderId="4" xfId="2" applyNumberFormat="1" applyFont="1" applyBorder="1" applyAlignment="1">
      <alignment horizontal="center" vertical="center" wrapText="1"/>
    </xf>
    <xf numFmtId="0" fontId="1" fillId="0" borderId="3" xfId="2" applyBorder="1" applyAlignment="1">
      <alignment horizontal="center" vertical="center"/>
    </xf>
    <xf numFmtId="0" fontId="1" fillId="0" borderId="3" xfId="2" applyBorder="1" applyAlignment="1">
      <alignment horizontal="left" vertical="center" wrapText="1"/>
    </xf>
    <xf numFmtId="49" fontId="1" fillId="0" borderId="2" xfId="2" applyNumberFormat="1" applyBorder="1" applyAlignment="1">
      <alignment horizontal="center" vertical="center"/>
    </xf>
    <xf numFmtId="49" fontId="1" fillId="0" borderId="4" xfId="2" applyNumberFormat="1" applyBorder="1" applyAlignment="1">
      <alignment horizontal="center" vertical="center"/>
    </xf>
    <xf numFmtId="0" fontId="19" fillId="0" borderId="2" xfId="2" applyFont="1" applyFill="1" applyBorder="1" applyAlignment="1">
      <alignment horizontal="left" vertical="center" wrapText="1"/>
    </xf>
    <xf numFmtId="0" fontId="19" fillId="0" borderId="4" xfId="2" applyFont="1" applyFill="1" applyBorder="1" applyAlignment="1">
      <alignment horizontal="left" vertical="center" wrapText="1"/>
    </xf>
    <xf numFmtId="0" fontId="1" fillId="0" borderId="2" xfId="2" applyBorder="1" applyAlignment="1">
      <alignment horizontal="center" vertical="center"/>
    </xf>
    <xf numFmtId="0" fontId="1" fillId="0" borderId="4" xfId="2" applyBorder="1" applyAlignment="1">
      <alignment horizontal="center" vertical="center"/>
    </xf>
    <xf numFmtId="0" fontId="1" fillId="2" borderId="3" xfId="2" applyFill="1" applyBorder="1" applyAlignment="1">
      <alignment horizontal="left" vertical="center" wrapText="1"/>
    </xf>
    <xf numFmtId="0" fontId="1" fillId="2" borderId="2" xfId="2" applyFill="1" applyBorder="1" applyAlignment="1">
      <alignment horizontal="left" vertical="center" wrapText="1"/>
    </xf>
    <xf numFmtId="0" fontId="1" fillId="0" borderId="4" xfId="2" applyBorder="1" applyAlignment="1">
      <alignment horizontal="left" vertical="center" wrapText="1"/>
    </xf>
    <xf numFmtId="0" fontId="1" fillId="0" borderId="8" xfId="2" applyBorder="1" applyAlignment="1">
      <alignment horizontal="center" vertical="center"/>
    </xf>
    <xf numFmtId="0" fontId="18" fillId="0" borderId="2" xfId="2" applyFont="1" applyFill="1" applyBorder="1" applyAlignment="1">
      <alignment horizontal="left" vertical="center" wrapText="1"/>
    </xf>
    <xf numFmtId="0" fontId="1" fillId="0" borderId="8" xfId="2" applyBorder="1" applyAlignment="1">
      <alignment horizontal="left" vertical="center" wrapText="1"/>
    </xf>
    <xf numFmtId="0" fontId="1" fillId="0" borderId="2" xfId="2" applyBorder="1" applyAlignment="1">
      <alignment horizontal="left" vertical="center" wrapText="1"/>
    </xf>
    <xf numFmtId="0" fontId="2" fillId="0" borderId="5" xfId="2" applyFont="1" applyBorder="1" applyAlignment="1">
      <alignment vertical="top" wrapText="1"/>
    </xf>
    <xf numFmtId="0" fontId="2" fillId="0" borderId="6" xfId="2" applyFont="1" applyBorder="1" applyAlignment="1">
      <alignment vertical="top" wrapText="1"/>
    </xf>
    <xf numFmtId="0" fontId="24" fillId="2" borderId="0" xfId="2" applyFont="1" applyFill="1" applyAlignment="1">
      <alignment horizontal="center" vertical="center" wrapText="1"/>
    </xf>
    <xf numFmtId="0" fontId="3" fillId="0" borderId="0" xfId="2" applyFont="1" applyBorder="1" applyAlignment="1">
      <alignment horizontal="center"/>
    </xf>
    <xf numFmtId="164" fontId="6" fillId="0" borderId="3" xfId="2" applyNumberFormat="1" applyFont="1" applyFill="1" applyBorder="1" applyAlignment="1">
      <alignment horizontal="center" vertical="center" wrapText="1"/>
    </xf>
    <xf numFmtId="0" fontId="9" fillId="0" borderId="3" xfId="2" applyFont="1" applyFill="1" applyBorder="1" applyAlignment="1"/>
    <xf numFmtId="0" fontId="8" fillId="2" borderId="3" xfId="2" applyFont="1" applyFill="1" applyBorder="1" applyAlignment="1">
      <alignment horizontal="center" vertical="center" wrapText="1"/>
    </xf>
    <xf numFmtId="0" fontId="11" fillId="2" borderId="5" xfId="2" applyFont="1" applyFill="1" applyBorder="1" applyAlignment="1"/>
    <xf numFmtId="0" fontId="11" fillId="2" borderId="7" xfId="2" applyFont="1" applyFill="1" applyBorder="1" applyAlignment="1"/>
    <xf numFmtId="17" fontId="28" fillId="0" borderId="2" xfId="2" applyNumberFormat="1" applyFont="1" applyBorder="1" applyAlignment="1">
      <alignment horizontal="center" vertical="top"/>
    </xf>
    <xf numFmtId="0" fontId="28" fillId="0" borderId="8" xfId="2" applyFont="1" applyBorder="1" applyAlignment="1">
      <alignment horizontal="center" vertical="top"/>
    </xf>
    <xf numFmtId="0" fontId="28" fillId="0" borderId="4" xfId="2" applyFont="1" applyBorder="1" applyAlignment="1">
      <alignment horizontal="center" vertical="top"/>
    </xf>
    <xf numFmtId="0" fontId="28" fillId="2" borderId="3" xfId="2" applyFont="1" applyFill="1" applyBorder="1" applyAlignment="1">
      <alignment horizontal="left" vertical="center" wrapText="1"/>
    </xf>
    <xf numFmtId="0" fontId="35" fillId="2" borderId="3" xfId="2" applyFont="1" applyFill="1" applyBorder="1" applyAlignment="1">
      <alignment horizontal="left" vertical="top" wrapText="1"/>
    </xf>
    <xf numFmtId="0" fontId="34" fillId="2" borderId="3" xfId="2" applyFont="1" applyFill="1" applyBorder="1" applyAlignment="1">
      <alignment horizontal="left" vertical="top" wrapText="1"/>
    </xf>
    <xf numFmtId="0" fontId="28" fillId="0" borderId="2" xfId="2" applyFont="1" applyBorder="1" applyAlignment="1">
      <alignment horizontal="center" vertical="top"/>
    </xf>
    <xf numFmtId="0" fontId="31" fillId="2" borderId="3" xfId="2" applyFont="1" applyFill="1" applyBorder="1" applyAlignment="1">
      <alignment horizontal="left" vertical="center" wrapText="1"/>
    </xf>
    <xf numFmtId="0" fontId="14" fillId="2" borderId="5" xfId="2" applyFont="1" applyFill="1" applyBorder="1" applyAlignment="1">
      <alignment horizontal="left" vertical="center" wrapText="1"/>
    </xf>
    <xf numFmtId="0" fontId="14" fillId="2" borderId="6" xfId="2" applyFont="1" applyFill="1" applyBorder="1" applyAlignment="1">
      <alignment horizontal="left" vertical="center" wrapText="1"/>
    </xf>
    <xf numFmtId="0" fontId="14" fillId="2" borderId="7" xfId="2" applyFont="1" applyFill="1" applyBorder="1" applyAlignment="1">
      <alignment horizontal="left" vertical="center" wrapText="1"/>
    </xf>
    <xf numFmtId="0" fontId="21" fillId="0" borderId="5" xfId="2" applyFont="1" applyBorder="1" applyAlignment="1">
      <alignment horizontal="left" wrapText="1"/>
    </xf>
    <xf numFmtId="0" fontId="21" fillId="0" borderId="6" xfId="2" applyFont="1" applyBorder="1" applyAlignment="1">
      <alignment horizontal="left" wrapText="1"/>
    </xf>
    <xf numFmtId="0" fontId="21" fillId="0" borderId="7" xfId="2" applyFont="1" applyBorder="1" applyAlignment="1">
      <alignment horizontal="left" wrapText="1"/>
    </xf>
    <xf numFmtId="0" fontId="28" fillId="2" borderId="2" xfId="2" applyFont="1" applyFill="1" applyBorder="1" applyAlignment="1">
      <alignment horizontal="left" vertical="center" wrapText="1"/>
    </xf>
    <xf numFmtId="0" fontId="28" fillId="2" borderId="8" xfId="2" applyFont="1" applyFill="1" applyBorder="1" applyAlignment="1">
      <alignment horizontal="left" vertical="center" wrapText="1"/>
    </xf>
    <xf numFmtId="0" fontId="28" fillId="2" borderId="4" xfId="2" applyFont="1" applyFill="1" applyBorder="1" applyAlignment="1">
      <alignment horizontal="left" vertical="center" wrapText="1"/>
    </xf>
    <xf numFmtId="0" fontId="35" fillId="2" borderId="2" xfId="2" applyFont="1" applyFill="1" applyBorder="1" applyAlignment="1">
      <alignment horizontal="left" vertical="top" wrapText="1"/>
    </xf>
    <xf numFmtId="0" fontId="35" fillId="2" borderId="8" xfId="2" applyFont="1" applyFill="1" applyBorder="1" applyAlignment="1">
      <alignment horizontal="left" vertical="top" wrapText="1"/>
    </xf>
    <xf numFmtId="0" fontId="31" fillId="2" borderId="2" xfId="2" applyFont="1" applyFill="1" applyBorder="1" applyAlignment="1">
      <alignment horizontal="left" vertical="center" wrapText="1"/>
    </xf>
    <xf numFmtId="0" fontId="31" fillId="2" borderId="4" xfId="2" applyFont="1" applyFill="1" applyBorder="1" applyAlignment="1">
      <alignment horizontal="left" vertical="center" wrapText="1"/>
    </xf>
    <xf numFmtId="0" fontId="28" fillId="0" borderId="2" xfId="2" applyFont="1" applyBorder="1" applyAlignment="1">
      <alignment horizontal="left" vertical="top" wrapText="1"/>
    </xf>
    <xf numFmtId="0" fontId="28" fillId="0" borderId="8" xfId="2" applyFont="1" applyBorder="1" applyAlignment="1">
      <alignment horizontal="left" vertical="top" wrapText="1"/>
    </xf>
    <xf numFmtId="0" fontId="28" fillId="0" borderId="4" xfId="2" applyFont="1" applyBorder="1" applyAlignment="1">
      <alignment horizontal="left" vertical="top" wrapText="1"/>
    </xf>
    <xf numFmtId="0" fontId="29" fillId="2" borderId="5" xfId="2" applyFont="1" applyFill="1" applyBorder="1" applyAlignment="1">
      <alignment horizontal="left" vertical="center" wrapText="1"/>
    </xf>
    <xf numFmtId="0" fontId="29" fillId="2" borderId="7" xfId="2" applyFont="1" applyFill="1" applyBorder="1" applyAlignment="1">
      <alignment horizontal="left" vertical="center" wrapText="1"/>
    </xf>
    <xf numFmtId="16" fontId="28" fillId="0" borderId="2" xfId="2" applyNumberFormat="1" applyFont="1" applyBorder="1" applyAlignment="1">
      <alignment horizontal="center" vertical="top"/>
    </xf>
    <xf numFmtId="0" fontId="21" fillId="0" borderId="3" xfId="2" applyFont="1" applyBorder="1" applyAlignment="1">
      <alignment horizontal="left"/>
    </xf>
    <xf numFmtId="0" fontId="29" fillId="0" borderId="5" xfId="2" applyFont="1" applyBorder="1" applyAlignment="1">
      <alignment horizontal="left"/>
    </xf>
    <xf numFmtId="0" fontId="29" fillId="0" borderId="7" xfId="2" applyFont="1" applyBorder="1" applyAlignment="1">
      <alignment horizontal="left"/>
    </xf>
    <xf numFmtId="0" fontId="28" fillId="0" borderId="3" xfId="2" applyFont="1" applyBorder="1" applyAlignment="1">
      <alignment horizontal="center" vertical="top"/>
    </xf>
    <xf numFmtId="0" fontId="28" fillId="2" borderId="3" xfId="2" applyFont="1" applyFill="1" applyBorder="1" applyAlignment="1">
      <alignment horizontal="left" vertical="top" wrapText="1"/>
    </xf>
    <xf numFmtId="0" fontId="29" fillId="0" borderId="6" xfId="2" applyFont="1" applyBorder="1" applyAlignment="1">
      <alignment horizontal="left"/>
    </xf>
    <xf numFmtId="0" fontId="39" fillId="2" borderId="5" xfId="2" applyFont="1" applyFill="1" applyBorder="1" applyAlignment="1">
      <alignment horizontal="left" vertical="center" wrapText="1"/>
    </xf>
    <xf numFmtId="0" fontId="39" fillId="2" borderId="6" xfId="2" applyFont="1" applyFill="1" applyBorder="1" applyAlignment="1">
      <alignment horizontal="left" vertical="center" wrapText="1"/>
    </xf>
    <xf numFmtId="0" fontId="39" fillId="2" borderId="7" xfId="2" applyFont="1" applyFill="1" applyBorder="1" applyAlignment="1">
      <alignment horizontal="left" vertical="center" wrapText="1"/>
    </xf>
    <xf numFmtId="0" fontId="29" fillId="0" borderId="5" xfId="2" applyFont="1" applyBorder="1" applyAlignment="1">
      <alignment horizontal="left" wrapText="1"/>
    </xf>
    <xf numFmtId="0" fontId="29" fillId="0" borderId="6" xfId="2" applyFont="1" applyBorder="1" applyAlignment="1">
      <alignment horizontal="left" wrapText="1"/>
    </xf>
    <xf numFmtId="0" fontId="29" fillId="0" borderId="7" xfId="2" applyFont="1" applyBorder="1" applyAlignment="1">
      <alignment horizontal="left" wrapText="1"/>
    </xf>
    <xf numFmtId="0" fontId="29" fillId="0" borderId="5" xfId="2" applyFont="1" applyBorder="1" applyAlignment="1">
      <alignment horizontal="left" vertical="top" wrapText="1"/>
    </xf>
    <xf numFmtId="0" fontId="29" fillId="0" borderId="7" xfId="2" applyFont="1" applyBorder="1" applyAlignment="1">
      <alignment horizontal="left" vertical="top" wrapText="1"/>
    </xf>
    <xf numFmtId="0" fontId="28" fillId="2" borderId="2" xfId="2" applyFont="1" applyFill="1" applyBorder="1" applyAlignment="1">
      <alignment horizontal="left" vertical="top" wrapText="1"/>
    </xf>
    <xf numFmtId="0" fontId="28" fillId="2" borderId="4" xfId="2" applyFont="1" applyFill="1" applyBorder="1" applyAlignment="1">
      <alignment horizontal="left" vertical="top" wrapText="1"/>
    </xf>
    <xf numFmtId="16" fontId="28" fillId="0" borderId="3" xfId="2" applyNumberFormat="1" applyFont="1" applyBorder="1" applyAlignment="1">
      <alignment horizontal="center" vertical="top"/>
    </xf>
    <xf numFmtId="0" fontId="21" fillId="0" borderId="5" xfId="2" applyFont="1" applyBorder="1" applyAlignment="1">
      <alignment horizontal="left" vertical="top" wrapText="1"/>
    </xf>
    <xf numFmtId="0" fontId="21" fillId="0" borderId="6" xfId="2" applyFont="1" applyBorder="1" applyAlignment="1">
      <alignment horizontal="left" vertical="top" wrapText="1"/>
    </xf>
    <xf numFmtId="0" fontId="29" fillId="0" borderId="0" xfId="2" applyFont="1" applyAlignment="1">
      <alignment horizontal="center" vertical="center" wrapText="1"/>
    </xf>
    <xf numFmtId="0" fontId="37" fillId="0" borderId="1" xfId="2" applyFont="1" applyBorder="1" applyAlignment="1">
      <alignment horizontal="center"/>
    </xf>
    <xf numFmtId="0" fontId="30" fillId="0" borderId="1" xfId="2" applyFont="1" applyBorder="1" applyAlignment="1">
      <alignment horizontal="center"/>
    </xf>
    <xf numFmtId="0" fontId="31" fillId="2" borderId="2" xfId="3" applyFont="1" applyFill="1" applyBorder="1" applyAlignment="1">
      <alignment horizontal="center" vertical="center" wrapText="1"/>
    </xf>
    <xf numFmtId="0" fontId="31" fillId="2" borderId="4" xfId="3" applyFont="1" applyFill="1" applyBorder="1" applyAlignment="1">
      <alignment horizontal="center" vertical="center" wrapText="1"/>
    </xf>
    <xf numFmtId="164" fontId="32" fillId="0" borderId="3" xfId="2" applyNumberFormat="1" applyFont="1" applyFill="1" applyBorder="1" applyAlignment="1">
      <alignment horizontal="center" vertical="center" wrapText="1"/>
    </xf>
    <xf numFmtId="0" fontId="33" fillId="0" borderId="3" xfId="2" applyFont="1" applyFill="1" applyBorder="1" applyAlignment="1"/>
    <xf numFmtId="0" fontId="31" fillId="0" borderId="2" xfId="3" applyFont="1" applyBorder="1" applyAlignment="1">
      <alignment horizontal="center" vertical="center"/>
    </xf>
    <xf numFmtId="0" fontId="31" fillId="0" borderId="4" xfId="3" applyFont="1" applyBorder="1" applyAlignment="1">
      <alignment horizontal="center" vertical="center"/>
    </xf>
    <xf numFmtId="0" fontId="31" fillId="0" borderId="2" xfId="3" applyFont="1" applyBorder="1" applyAlignment="1">
      <alignment horizontal="center" vertical="center" wrapText="1"/>
    </xf>
    <xf numFmtId="0" fontId="31" fillId="0" borderId="4" xfId="3" applyFont="1" applyBorder="1" applyAlignment="1">
      <alignment horizontal="center" vertical="center" wrapText="1"/>
    </xf>
    <xf numFmtId="0" fontId="28" fillId="0" borderId="3" xfId="2" applyFont="1" applyBorder="1" applyAlignment="1">
      <alignment horizontal="center" vertical="center" wrapText="1"/>
    </xf>
    <xf numFmtId="0" fontId="31" fillId="0" borderId="3" xfId="3" applyFont="1" applyBorder="1" applyAlignment="1">
      <alignment horizontal="center" vertical="center" wrapText="1"/>
    </xf>
    <xf numFmtId="0" fontId="2" fillId="0" borderId="0" xfId="2" applyFont="1" applyAlignment="1">
      <alignment horizontal="center" wrapText="1"/>
    </xf>
    <xf numFmtId="164" fontId="7" fillId="0" borderId="3" xfId="2" applyNumberFormat="1" applyFont="1" applyFill="1" applyBorder="1" applyAlignment="1">
      <alignment horizontal="center" vertical="center" wrapText="1"/>
    </xf>
    <xf numFmtId="0" fontId="41" fillId="0" borderId="3" xfId="2" applyFont="1" applyFill="1" applyBorder="1" applyAlignment="1"/>
    <xf numFmtId="0" fontId="10" fillId="0" borderId="3" xfId="2" applyFont="1" applyBorder="1" applyAlignment="1">
      <alignment horizontal="center" vertical="center" wrapText="1"/>
    </xf>
    <xf numFmtId="0" fontId="11" fillId="0" borderId="5" xfId="2" applyFont="1" applyBorder="1" applyAlignment="1">
      <alignment horizontal="left" vertical="top" wrapText="1"/>
    </xf>
    <xf numFmtId="0" fontId="11" fillId="0" borderId="6" xfId="2" applyFont="1" applyBorder="1" applyAlignment="1">
      <alignment horizontal="left" vertical="top" wrapText="1"/>
    </xf>
    <xf numFmtId="0" fontId="10" fillId="0" borderId="2" xfId="2" applyFont="1" applyBorder="1" applyAlignment="1">
      <alignment horizontal="center" vertical="top"/>
    </xf>
    <xf numFmtId="0" fontId="10" fillId="0" borderId="4" xfId="2" applyFont="1" applyBorder="1" applyAlignment="1">
      <alignment horizontal="center" vertical="top"/>
    </xf>
    <xf numFmtId="0" fontId="10" fillId="0" borderId="2"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9" xfId="2" applyFont="1" applyFill="1" applyBorder="1" applyAlignment="1">
      <alignment horizontal="center" vertical="center" wrapText="1"/>
    </xf>
    <xf numFmtId="0" fontId="10" fillId="0" borderId="10" xfId="2" applyFont="1" applyFill="1" applyBorder="1" applyAlignment="1">
      <alignment horizontal="center" vertical="center" wrapText="1"/>
    </xf>
    <xf numFmtId="0" fontId="40" fillId="0" borderId="3" xfId="2" applyFont="1" applyBorder="1" applyAlignment="1">
      <alignment horizontal="center" vertical="top"/>
    </xf>
    <xf numFmtId="0" fontId="10" fillId="0" borderId="5" xfId="2" applyFont="1" applyFill="1" applyBorder="1" applyAlignment="1">
      <alignment horizontal="center" vertical="center" wrapText="1"/>
    </xf>
    <xf numFmtId="0" fontId="40" fillId="0" borderId="2" xfId="2" applyFont="1" applyBorder="1" applyAlignment="1">
      <alignment horizontal="center" vertical="top"/>
    </xf>
    <xf numFmtId="0" fontId="40" fillId="0" borderId="8" xfId="2" applyFont="1" applyBorder="1" applyAlignment="1">
      <alignment horizontal="center" vertical="top"/>
    </xf>
    <xf numFmtId="0" fontId="40" fillId="0" borderId="4" xfId="2" applyFont="1" applyBorder="1" applyAlignment="1">
      <alignment horizontal="center" vertical="top"/>
    </xf>
    <xf numFmtId="0" fontId="10" fillId="0" borderId="8" xfId="2" applyFont="1" applyBorder="1" applyAlignment="1">
      <alignment horizontal="center" vertical="center" wrapText="1"/>
    </xf>
    <xf numFmtId="0" fontId="10" fillId="0" borderId="11" xfId="2" applyFont="1" applyFill="1" applyBorder="1" applyAlignment="1">
      <alignment horizontal="center" vertical="center" wrapText="1"/>
    </xf>
    <xf numFmtId="0" fontId="11" fillId="0" borderId="5" xfId="2" applyFont="1" applyBorder="1" applyAlignment="1">
      <alignment horizontal="left" vertical="center"/>
    </xf>
    <xf numFmtId="0" fontId="11" fillId="0" borderId="6" xfId="2" applyFont="1" applyBorder="1" applyAlignment="1">
      <alignment horizontal="left" vertical="center"/>
    </xf>
    <xf numFmtId="0" fontId="11" fillId="0" borderId="7" xfId="2" applyFont="1" applyBorder="1" applyAlignment="1">
      <alignment horizontal="left" vertical="center"/>
    </xf>
    <xf numFmtId="0" fontId="10" fillId="0" borderId="2" xfId="2" applyFont="1" applyBorder="1" applyAlignment="1">
      <alignment horizontal="center" vertical="top" wrapText="1"/>
    </xf>
    <xf numFmtId="0" fontId="10" fillId="0" borderId="8" xfId="2" applyFont="1" applyBorder="1" applyAlignment="1">
      <alignment horizontal="center" vertical="top" wrapText="1"/>
    </xf>
    <xf numFmtId="0" fontId="10" fillId="0" borderId="4" xfId="2" applyFont="1" applyBorder="1" applyAlignment="1">
      <alignment horizontal="center" vertical="top" wrapText="1"/>
    </xf>
    <xf numFmtId="0" fontId="10" fillId="0" borderId="9" xfId="2" applyFont="1" applyBorder="1" applyAlignment="1">
      <alignment horizontal="center" vertical="center" wrapText="1"/>
    </xf>
    <xf numFmtId="0" fontId="10" fillId="0" borderId="11" xfId="2" applyFont="1" applyBorder="1" applyAlignment="1">
      <alignment horizontal="center" vertical="center" wrapText="1"/>
    </xf>
    <xf numFmtId="0" fontId="10" fillId="0" borderId="10" xfId="2" applyFont="1" applyBorder="1" applyAlignment="1">
      <alignment horizontal="center" vertical="center" wrapText="1"/>
    </xf>
  </cellXfs>
  <cellStyles count="6">
    <cellStyle name="Обычный" xfId="0" builtinId="0"/>
    <cellStyle name="Обычный 2" xfId="3"/>
    <cellStyle name="Обычный 3" xfId="2"/>
    <cellStyle name="Процентный 2" xfId="5"/>
    <cellStyle name="Финансовый" xfId="1" builtinId="3"/>
    <cellStyle name="Финансов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K83"/>
  <sheetViews>
    <sheetView tabSelected="1" zoomScale="80" zoomScaleNormal="80" workbookViewId="0">
      <selection activeCell="N18" sqref="N18"/>
    </sheetView>
  </sheetViews>
  <sheetFormatPr defaultRowHeight="15.75" x14ac:dyDescent="0.25"/>
  <cols>
    <col min="1" max="1" width="6.7109375" style="1" customWidth="1"/>
    <col min="2" max="2" width="61.5703125" style="2" customWidth="1"/>
    <col min="3" max="3" width="31.28515625" style="3" customWidth="1"/>
    <col min="4" max="4" width="36.85546875" style="2" customWidth="1"/>
    <col min="5" max="5" width="11.140625" style="3" customWidth="1"/>
    <col min="6" max="6" width="15.42578125" style="2" customWidth="1"/>
    <col min="7" max="7" width="13" style="2" customWidth="1"/>
    <col min="8" max="8" width="14" style="2" customWidth="1"/>
    <col min="9" max="9" width="12.42578125" style="2" customWidth="1"/>
    <col min="10" max="10" width="11.5703125" style="2" customWidth="1"/>
    <col min="11" max="11" width="37.42578125" style="2" customWidth="1"/>
    <col min="12" max="16384" width="9.140625" style="2"/>
  </cols>
  <sheetData>
    <row r="1" spans="1:11" x14ac:dyDescent="0.25">
      <c r="K1" s="4" t="s">
        <v>191</v>
      </c>
    </row>
    <row r="2" spans="1:11" x14ac:dyDescent="0.25">
      <c r="E2" s="5"/>
      <c r="F2" s="6"/>
      <c r="K2" s="4"/>
    </row>
    <row r="3" spans="1:11" ht="33.75" customHeight="1" x14ac:dyDescent="0.25">
      <c r="A3" s="284" t="s">
        <v>213</v>
      </c>
      <c r="B3" s="284"/>
      <c r="C3" s="284"/>
      <c r="D3" s="284"/>
      <c r="E3" s="284"/>
      <c r="F3" s="284"/>
      <c r="G3" s="284"/>
      <c r="H3" s="284"/>
      <c r="I3" s="284"/>
      <c r="J3" s="284"/>
      <c r="K3" s="284"/>
    </row>
    <row r="4" spans="1:11" ht="33.75" customHeight="1" x14ac:dyDescent="0.25">
      <c r="A4" s="57"/>
      <c r="B4" s="57"/>
      <c r="C4" s="285" t="s">
        <v>172</v>
      </c>
      <c r="D4" s="285"/>
      <c r="E4" s="286"/>
      <c r="F4" s="286"/>
      <c r="G4" s="72"/>
      <c r="H4" s="57"/>
      <c r="I4" s="57"/>
      <c r="J4" s="57"/>
      <c r="K4" s="57"/>
    </row>
    <row r="5" spans="1:11" x14ac:dyDescent="0.25">
      <c r="A5" s="261" t="s">
        <v>0</v>
      </c>
      <c r="B5" s="263" t="s">
        <v>1</v>
      </c>
      <c r="C5" s="280" t="s">
        <v>2</v>
      </c>
      <c r="D5" s="275" t="s">
        <v>3</v>
      </c>
      <c r="E5" s="277" t="s">
        <v>4</v>
      </c>
      <c r="F5" s="275" t="s">
        <v>5</v>
      </c>
      <c r="G5" s="279" t="s">
        <v>193</v>
      </c>
      <c r="H5" s="279" t="s">
        <v>6</v>
      </c>
      <c r="I5" s="270" t="s">
        <v>7</v>
      </c>
      <c r="J5" s="270"/>
      <c r="K5" s="271" t="s">
        <v>8</v>
      </c>
    </row>
    <row r="6" spans="1:11" ht="57" customHeight="1" x14ac:dyDescent="0.25">
      <c r="A6" s="262"/>
      <c r="B6" s="264"/>
      <c r="C6" s="281"/>
      <c r="D6" s="276"/>
      <c r="E6" s="278"/>
      <c r="F6" s="276"/>
      <c r="G6" s="279"/>
      <c r="H6" s="279"/>
      <c r="I6" s="58" t="s">
        <v>9</v>
      </c>
      <c r="J6" s="58" t="s">
        <v>10</v>
      </c>
      <c r="K6" s="271"/>
    </row>
    <row r="7" spans="1:11" x14ac:dyDescent="0.25">
      <c r="A7" s="67">
        <v>1</v>
      </c>
      <c r="B7" s="73" t="s">
        <v>214</v>
      </c>
      <c r="C7" s="74"/>
      <c r="D7" s="68"/>
      <c r="E7" s="75"/>
      <c r="F7" s="68"/>
      <c r="G7" s="68"/>
      <c r="H7" s="68"/>
      <c r="I7" s="68"/>
      <c r="J7" s="68"/>
      <c r="K7" s="7"/>
    </row>
    <row r="8" spans="1:11" ht="2.25" customHeight="1" x14ac:dyDescent="0.25">
      <c r="A8" s="69" t="s">
        <v>11</v>
      </c>
      <c r="B8" s="76" t="s">
        <v>215</v>
      </c>
      <c r="C8" s="31"/>
      <c r="D8" s="8"/>
      <c r="E8" s="31"/>
      <c r="F8" s="8"/>
      <c r="G8" s="8"/>
      <c r="H8" s="8"/>
      <c r="I8" s="8"/>
      <c r="J8" s="8"/>
      <c r="K8" s="8"/>
    </row>
    <row r="9" spans="1:11" x14ac:dyDescent="0.25">
      <c r="A9" s="32">
        <v>1</v>
      </c>
      <c r="B9" s="272" t="s">
        <v>12</v>
      </c>
      <c r="C9" s="273"/>
      <c r="D9" s="273"/>
      <c r="E9" s="273"/>
      <c r="F9" s="273"/>
      <c r="G9" s="273"/>
      <c r="H9" s="273"/>
      <c r="I9" s="273"/>
      <c r="J9" s="273"/>
      <c r="K9" s="274"/>
    </row>
    <row r="10" spans="1:11" x14ac:dyDescent="0.25">
      <c r="A10" s="253" t="s">
        <v>11</v>
      </c>
      <c r="B10" s="256" t="s">
        <v>13</v>
      </c>
      <c r="C10" s="259" t="s">
        <v>139</v>
      </c>
      <c r="D10" s="33" t="s">
        <v>14</v>
      </c>
      <c r="E10" s="64" t="s">
        <v>216</v>
      </c>
      <c r="F10" s="64">
        <v>933</v>
      </c>
      <c r="G10" s="64">
        <v>933</v>
      </c>
      <c r="H10" s="64">
        <v>933</v>
      </c>
      <c r="I10" s="10" t="s">
        <v>15</v>
      </c>
      <c r="J10" s="10" t="s">
        <v>15</v>
      </c>
      <c r="K10" s="11" t="s">
        <v>15</v>
      </c>
    </row>
    <row r="11" spans="1:11" x14ac:dyDescent="0.25">
      <c r="A11" s="254"/>
      <c r="B11" s="257"/>
      <c r="C11" s="260"/>
      <c r="D11" s="33" t="s">
        <v>16</v>
      </c>
      <c r="E11" s="64" t="s">
        <v>17</v>
      </c>
      <c r="F11" s="64">
        <v>6013</v>
      </c>
      <c r="G11" s="64">
        <v>6013</v>
      </c>
      <c r="H11" s="64">
        <v>6013</v>
      </c>
      <c r="I11" s="10" t="s">
        <v>15</v>
      </c>
      <c r="J11" s="10" t="s">
        <v>15</v>
      </c>
      <c r="K11" s="11" t="s">
        <v>15</v>
      </c>
    </row>
    <row r="12" spans="1:11" ht="60" x14ac:dyDescent="0.25">
      <c r="A12" s="255"/>
      <c r="B12" s="258"/>
      <c r="C12" s="52" t="s">
        <v>140</v>
      </c>
      <c r="D12" s="33" t="s">
        <v>18</v>
      </c>
      <c r="E12" s="64" t="s">
        <v>9</v>
      </c>
      <c r="F12" s="34">
        <v>3346.9</v>
      </c>
      <c r="G12" s="34">
        <v>3825.6</v>
      </c>
      <c r="H12" s="34">
        <v>3825.6</v>
      </c>
      <c r="I12" s="77">
        <f>H12-F12</f>
        <v>478.69999999999982</v>
      </c>
      <c r="J12" s="78">
        <f>H12/F12*100-100</f>
        <v>14.302787654247211</v>
      </c>
      <c r="K12" s="79" t="s">
        <v>217</v>
      </c>
    </row>
    <row r="13" spans="1:11" x14ac:dyDescent="0.25">
      <c r="A13" s="253" t="s">
        <v>19</v>
      </c>
      <c r="B13" s="256" t="s">
        <v>20</v>
      </c>
      <c r="C13" s="259" t="s">
        <v>141</v>
      </c>
      <c r="D13" s="33" t="s">
        <v>14</v>
      </c>
      <c r="E13" s="64" t="s">
        <v>216</v>
      </c>
      <c r="F13" s="64">
        <v>1600</v>
      </c>
      <c r="G13" s="64">
        <v>1600</v>
      </c>
      <c r="H13" s="80">
        <v>1600</v>
      </c>
      <c r="I13" s="10" t="s">
        <v>15</v>
      </c>
      <c r="J13" s="10" t="s">
        <v>15</v>
      </c>
      <c r="K13" s="11" t="s">
        <v>15</v>
      </c>
    </row>
    <row r="14" spans="1:11" x14ac:dyDescent="0.25">
      <c r="A14" s="254"/>
      <c r="B14" s="257"/>
      <c r="C14" s="260"/>
      <c r="D14" s="33" t="s">
        <v>16</v>
      </c>
      <c r="E14" s="64" t="s">
        <v>17</v>
      </c>
      <c r="F14" s="64">
        <v>10304</v>
      </c>
      <c r="G14" s="64">
        <v>10304</v>
      </c>
      <c r="H14" s="64">
        <v>10304</v>
      </c>
      <c r="I14" s="10" t="s">
        <v>15</v>
      </c>
      <c r="J14" s="10" t="s">
        <v>15</v>
      </c>
      <c r="K14" s="11" t="s">
        <v>15</v>
      </c>
    </row>
    <row r="15" spans="1:11" ht="60" x14ac:dyDescent="0.25">
      <c r="A15" s="255"/>
      <c r="B15" s="258"/>
      <c r="C15" s="52" t="s">
        <v>140</v>
      </c>
      <c r="D15" s="33" t="s">
        <v>18</v>
      </c>
      <c r="E15" s="64" t="s">
        <v>9</v>
      </c>
      <c r="F15" s="12">
        <v>5525.4</v>
      </c>
      <c r="G15" s="12">
        <v>6314.4</v>
      </c>
      <c r="H15" s="12">
        <v>6314.4</v>
      </c>
      <c r="I15" s="81">
        <f>H15-F15</f>
        <v>789</v>
      </c>
      <c r="J15" s="78">
        <f>H15/F15*100-100</f>
        <v>14.279509175806268</v>
      </c>
      <c r="K15" s="82" t="s">
        <v>217</v>
      </c>
    </row>
    <row r="16" spans="1:11" x14ac:dyDescent="0.25">
      <c r="A16" s="253" t="s">
        <v>21</v>
      </c>
      <c r="B16" s="256" t="s">
        <v>22</v>
      </c>
      <c r="C16" s="259" t="s">
        <v>142</v>
      </c>
      <c r="D16" s="33" t="s">
        <v>14</v>
      </c>
      <c r="E16" s="64" t="s">
        <v>216</v>
      </c>
      <c r="F16" s="64">
        <v>242</v>
      </c>
      <c r="G16" s="80">
        <v>253</v>
      </c>
      <c r="H16" s="80">
        <v>253</v>
      </c>
      <c r="I16" s="10" t="s">
        <v>15</v>
      </c>
      <c r="J16" s="10" t="s">
        <v>15</v>
      </c>
      <c r="K16" s="11" t="s">
        <v>15</v>
      </c>
    </row>
    <row r="17" spans="1:11" x14ac:dyDescent="0.25">
      <c r="A17" s="254"/>
      <c r="B17" s="257"/>
      <c r="C17" s="260"/>
      <c r="D17" s="33" t="s">
        <v>16</v>
      </c>
      <c r="E17" s="64" t="s">
        <v>17</v>
      </c>
      <c r="F17" s="64">
        <v>9414</v>
      </c>
      <c r="G17" s="80">
        <v>9614</v>
      </c>
      <c r="H17" s="80">
        <v>9614</v>
      </c>
      <c r="I17" s="10" t="s">
        <v>15</v>
      </c>
      <c r="J17" s="10" t="s">
        <v>15</v>
      </c>
      <c r="K17" s="11" t="s">
        <v>15</v>
      </c>
    </row>
    <row r="18" spans="1:11" ht="90" x14ac:dyDescent="0.25">
      <c r="A18" s="255"/>
      <c r="B18" s="258"/>
      <c r="C18" s="62" t="s">
        <v>140</v>
      </c>
      <c r="D18" s="33" t="s">
        <v>18</v>
      </c>
      <c r="E18" s="64" t="s">
        <v>9</v>
      </c>
      <c r="F18" s="13">
        <v>12951.5</v>
      </c>
      <c r="G18" s="13">
        <v>14869.3</v>
      </c>
      <c r="H18" s="13">
        <v>14869.3</v>
      </c>
      <c r="I18" s="81">
        <f>H18-F18</f>
        <v>1917.7999999999993</v>
      </c>
      <c r="J18" s="81">
        <f>H18/F18*100-100</f>
        <v>14.807551248890078</v>
      </c>
      <c r="K18" s="63" t="s">
        <v>218</v>
      </c>
    </row>
    <row r="19" spans="1:11" x14ac:dyDescent="0.25">
      <c r="A19" s="253" t="s">
        <v>11</v>
      </c>
      <c r="B19" s="256" t="s">
        <v>219</v>
      </c>
      <c r="C19" s="259" t="s">
        <v>220</v>
      </c>
      <c r="D19" s="33" t="s">
        <v>14</v>
      </c>
      <c r="E19" s="64" t="s">
        <v>216</v>
      </c>
      <c r="F19" s="64">
        <v>0</v>
      </c>
      <c r="G19" s="64">
        <v>6</v>
      </c>
      <c r="H19" s="64">
        <v>6</v>
      </c>
      <c r="I19" s="10" t="s">
        <v>15</v>
      </c>
      <c r="J19" s="10" t="s">
        <v>15</v>
      </c>
      <c r="K19" s="11" t="s">
        <v>15</v>
      </c>
    </row>
    <row r="20" spans="1:11" x14ac:dyDescent="0.25">
      <c r="A20" s="254"/>
      <c r="B20" s="257"/>
      <c r="C20" s="260"/>
      <c r="D20" s="33" t="s">
        <v>16</v>
      </c>
      <c r="E20" s="64" t="s">
        <v>17</v>
      </c>
      <c r="F20" s="64">
        <v>0</v>
      </c>
      <c r="G20" s="64">
        <v>780</v>
      </c>
      <c r="H20" s="64">
        <v>780</v>
      </c>
      <c r="I20" s="10" t="s">
        <v>15</v>
      </c>
      <c r="J20" s="10" t="s">
        <v>15</v>
      </c>
      <c r="K20" s="11" t="s">
        <v>15</v>
      </c>
    </row>
    <row r="21" spans="1:11" ht="78" customHeight="1" x14ac:dyDescent="0.25">
      <c r="A21" s="255"/>
      <c r="B21" s="258"/>
      <c r="C21" s="52" t="s">
        <v>140</v>
      </c>
      <c r="D21" s="33" t="s">
        <v>18</v>
      </c>
      <c r="E21" s="64" t="s">
        <v>9</v>
      </c>
      <c r="F21" s="34">
        <v>0</v>
      </c>
      <c r="G21" s="34">
        <v>1262.5999999999999</v>
      </c>
      <c r="H21" s="34">
        <f>G21</f>
        <v>1262.5999999999999</v>
      </c>
      <c r="I21" s="77">
        <f>H21-F21</f>
        <v>1262.5999999999999</v>
      </c>
      <c r="J21" s="81">
        <v>100</v>
      </c>
      <c r="K21" s="83" t="s">
        <v>221</v>
      </c>
    </row>
    <row r="22" spans="1:11" x14ac:dyDescent="0.25">
      <c r="A22" s="253" t="s">
        <v>19</v>
      </c>
      <c r="B22" s="256" t="s">
        <v>222</v>
      </c>
      <c r="C22" s="259" t="s">
        <v>223</v>
      </c>
      <c r="D22" s="33" t="s">
        <v>14</v>
      </c>
      <c r="E22" s="64" t="s">
        <v>216</v>
      </c>
      <c r="F22" s="64">
        <v>0</v>
      </c>
      <c r="G22" s="64">
        <v>60</v>
      </c>
      <c r="H22" s="80">
        <f>G22</f>
        <v>60</v>
      </c>
      <c r="I22" s="10" t="s">
        <v>15</v>
      </c>
      <c r="J22" s="10" t="s">
        <v>15</v>
      </c>
      <c r="K22" s="84" t="s">
        <v>15</v>
      </c>
    </row>
    <row r="23" spans="1:11" x14ac:dyDescent="0.25">
      <c r="A23" s="254"/>
      <c r="B23" s="257"/>
      <c r="C23" s="260"/>
      <c r="D23" s="33" t="s">
        <v>16</v>
      </c>
      <c r="E23" s="64" t="s">
        <v>17</v>
      </c>
      <c r="F23" s="64">
        <v>0</v>
      </c>
      <c r="G23" s="64">
        <v>1800</v>
      </c>
      <c r="H23" s="64">
        <f>G23</f>
        <v>1800</v>
      </c>
      <c r="I23" s="10" t="s">
        <v>15</v>
      </c>
      <c r="J23" s="10" t="s">
        <v>15</v>
      </c>
      <c r="K23" s="84" t="s">
        <v>15</v>
      </c>
    </row>
    <row r="24" spans="1:11" ht="60" x14ac:dyDescent="0.25">
      <c r="A24" s="255"/>
      <c r="B24" s="258"/>
      <c r="C24" s="52" t="s">
        <v>140</v>
      </c>
      <c r="D24" s="33" t="s">
        <v>18</v>
      </c>
      <c r="E24" s="64" t="s">
        <v>9</v>
      </c>
      <c r="F24" s="12">
        <v>0</v>
      </c>
      <c r="G24" s="12">
        <v>2525.3000000000002</v>
      </c>
      <c r="H24" s="12">
        <f>G24</f>
        <v>2525.3000000000002</v>
      </c>
      <c r="I24" s="81">
        <f>H24-F24</f>
        <v>2525.3000000000002</v>
      </c>
      <c r="J24" s="78">
        <v>100</v>
      </c>
      <c r="K24" s="85" t="s">
        <v>221</v>
      </c>
    </row>
    <row r="25" spans="1:11" x14ac:dyDescent="0.25">
      <c r="A25" s="253" t="s">
        <v>21</v>
      </c>
      <c r="B25" s="256" t="s">
        <v>224</v>
      </c>
      <c r="C25" s="259" t="s">
        <v>225</v>
      </c>
      <c r="D25" s="33" t="s">
        <v>14</v>
      </c>
      <c r="E25" s="64" t="s">
        <v>216</v>
      </c>
      <c r="F25" s="64">
        <v>0</v>
      </c>
      <c r="G25" s="80">
        <v>6</v>
      </c>
      <c r="H25" s="80">
        <v>6</v>
      </c>
      <c r="I25" s="10" t="s">
        <v>15</v>
      </c>
      <c r="J25" s="10" t="s">
        <v>15</v>
      </c>
      <c r="K25" s="11" t="s">
        <v>15</v>
      </c>
    </row>
    <row r="26" spans="1:11" x14ac:dyDescent="0.25">
      <c r="A26" s="254"/>
      <c r="B26" s="257"/>
      <c r="C26" s="260"/>
      <c r="D26" s="33" t="s">
        <v>16</v>
      </c>
      <c r="E26" s="64" t="s">
        <v>17</v>
      </c>
      <c r="F26" s="64">
        <v>0</v>
      </c>
      <c r="G26" s="80">
        <v>480</v>
      </c>
      <c r="H26" s="80">
        <v>480</v>
      </c>
      <c r="I26" s="10" t="s">
        <v>15</v>
      </c>
      <c r="J26" s="10" t="s">
        <v>15</v>
      </c>
      <c r="K26" s="11" t="s">
        <v>15</v>
      </c>
    </row>
    <row r="27" spans="1:11" ht="60" x14ac:dyDescent="0.25">
      <c r="A27" s="255"/>
      <c r="B27" s="258"/>
      <c r="C27" s="62" t="s">
        <v>140</v>
      </c>
      <c r="D27" s="33" t="s">
        <v>18</v>
      </c>
      <c r="E27" s="64" t="s">
        <v>9</v>
      </c>
      <c r="F27" s="13">
        <v>0</v>
      </c>
      <c r="G27" s="13">
        <v>1262.7</v>
      </c>
      <c r="H27" s="13">
        <v>1262.7</v>
      </c>
      <c r="I27" s="81">
        <f>H27-F27</f>
        <v>1262.7</v>
      </c>
      <c r="J27" s="81">
        <v>100</v>
      </c>
      <c r="K27" s="86" t="s">
        <v>221</v>
      </c>
    </row>
    <row r="28" spans="1:11" x14ac:dyDescent="0.25">
      <c r="A28" s="53"/>
      <c r="B28" s="56" t="s">
        <v>23</v>
      </c>
      <c r="C28" s="60"/>
      <c r="D28" s="36"/>
      <c r="E28" s="35" t="s">
        <v>9</v>
      </c>
      <c r="F28" s="16">
        <f>F12+F15+F18+F21+F24+F27</f>
        <v>21823.8</v>
      </c>
      <c r="G28" s="16">
        <f>G12+G15+G18+G21+G24+G27</f>
        <v>30059.899999999998</v>
      </c>
      <c r="H28" s="16">
        <f>H12+H15+H18+H21+H24+H27</f>
        <v>30059.899999999998</v>
      </c>
      <c r="I28" s="16">
        <f>I12+I15+I18+I21+I24+I27</f>
        <v>8236.0999999999985</v>
      </c>
      <c r="J28" s="37">
        <f>H28/F28*100-100</f>
        <v>37.739073855148973</v>
      </c>
      <c r="K28" s="11" t="s">
        <v>15</v>
      </c>
    </row>
    <row r="29" spans="1:11" ht="27.75" customHeight="1" x14ac:dyDescent="0.25">
      <c r="A29" s="215">
        <v>2</v>
      </c>
      <c r="B29" s="288" t="s">
        <v>42</v>
      </c>
      <c r="C29" s="289"/>
      <c r="D29" s="289"/>
      <c r="E29" s="289"/>
      <c r="F29" s="289"/>
      <c r="G29" s="289"/>
      <c r="H29" s="289"/>
      <c r="I29" s="289"/>
      <c r="J29" s="289"/>
      <c r="K29" s="290"/>
    </row>
    <row r="30" spans="1:11" ht="30" x14ac:dyDescent="0.25">
      <c r="A30" s="242" t="s">
        <v>173</v>
      </c>
      <c r="B30" s="265" t="s">
        <v>43</v>
      </c>
      <c r="C30" s="291" t="s">
        <v>44</v>
      </c>
      <c r="D30" s="89" t="s">
        <v>45</v>
      </c>
      <c r="E30" s="25" t="s">
        <v>17</v>
      </c>
      <c r="F30" s="90">
        <v>63000</v>
      </c>
      <c r="G30" s="90">
        <v>63000</v>
      </c>
      <c r="H30" s="90">
        <v>63000</v>
      </c>
      <c r="I30" s="10" t="s">
        <v>15</v>
      </c>
      <c r="J30" s="10" t="s">
        <v>15</v>
      </c>
      <c r="K30" s="10" t="s">
        <v>15</v>
      </c>
    </row>
    <row r="31" spans="1:11" ht="45" x14ac:dyDescent="0.25">
      <c r="A31" s="242"/>
      <c r="B31" s="266"/>
      <c r="C31" s="292"/>
      <c r="D31" s="48" t="s">
        <v>46</v>
      </c>
      <c r="E31" s="9" t="s">
        <v>47</v>
      </c>
      <c r="F31" s="91">
        <v>66</v>
      </c>
      <c r="G31" s="49">
        <v>66</v>
      </c>
      <c r="H31" s="50">
        <v>66</v>
      </c>
      <c r="I31" s="10" t="s">
        <v>15</v>
      </c>
      <c r="J31" s="10" t="s">
        <v>15</v>
      </c>
      <c r="K31" s="10" t="s">
        <v>15</v>
      </c>
    </row>
    <row r="32" spans="1:11" ht="30" x14ac:dyDescent="0.25">
      <c r="A32" s="242"/>
      <c r="B32" s="266"/>
      <c r="C32" s="55"/>
      <c r="D32" s="48" t="s">
        <v>226</v>
      </c>
      <c r="E32" s="9" t="s">
        <v>17</v>
      </c>
      <c r="F32" s="91">
        <v>1100</v>
      </c>
      <c r="G32" s="49">
        <v>4500</v>
      </c>
      <c r="H32" s="50">
        <v>4500</v>
      </c>
      <c r="I32" s="10" t="s">
        <v>15</v>
      </c>
      <c r="J32" s="10" t="s">
        <v>15</v>
      </c>
      <c r="K32" s="10" t="s">
        <v>15</v>
      </c>
    </row>
    <row r="33" spans="1:11" ht="60" x14ac:dyDescent="0.25">
      <c r="A33" s="242"/>
      <c r="B33" s="267"/>
      <c r="C33" s="38" t="s">
        <v>48</v>
      </c>
      <c r="D33" s="48" t="s">
        <v>18</v>
      </c>
      <c r="E33" s="54" t="s">
        <v>9</v>
      </c>
      <c r="F33" s="92">
        <v>28517.599999999999</v>
      </c>
      <c r="G33" s="93">
        <v>28965.599999999999</v>
      </c>
      <c r="H33" s="93">
        <f>G33</f>
        <v>28965.599999999999</v>
      </c>
      <c r="I33" s="51">
        <f>H33-F33</f>
        <v>448</v>
      </c>
      <c r="J33" s="51">
        <f>H33/F33*100-100</f>
        <v>1.570959688052298</v>
      </c>
      <c r="K33" s="61"/>
    </row>
    <row r="34" spans="1:11" x14ac:dyDescent="0.25">
      <c r="A34" s="242" t="s">
        <v>174</v>
      </c>
      <c r="B34" s="243" t="s">
        <v>49</v>
      </c>
      <c r="C34" s="246" t="s">
        <v>50</v>
      </c>
      <c r="D34" s="94" t="s">
        <v>51</v>
      </c>
      <c r="E34" s="95" t="s">
        <v>17</v>
      </c>
      <c r="F34" s="96">
        <v>1400</v>
      </c>
      <c r="G34" s="97">
        <v>1400</v>
      </c>
      <c r="H34" s="97">
        <v>1400</v>
      </c>
      <c r="I34" s="96" t="s">
        <v>15</v>
      </c>
      <c r="J34" s="96" t="s">
        <v>15</v>
      </c>
      <c r="K34" s="96" t="s">
        <v>15</v>
      </c>
    </row>
    <row r="35" spans="1:11" ht="30" x14ac:dyDescent="0.25">
      <c r="A35" s="242"/>
      <c r="B35" s="244"/>
      <c r="C35" s="247"/>
      <c r="D35" s="98" t="s">
        <v>52</v>
      </c>
      <c r="E35" s="99" t="s">
        <v>36</v>
      </c>
      <c r="F35" s="99">
        <v>6</v>
      </c>
      <c r="G35" s="80">
        <v>6</v>
      </c>
      <c r="H35" s="80">
        <v>6</v>
      </c>
      <c r="I35" s="99" t="s">
        <v>15</v>
      </c>
      <c r="J35" s="99" t="s">
        <v>15</v>
      </c>
      <c r="K35" s="99" t="s">
        <v>15</v>
      </c>
    </row>
    <row r="36" spans="1:11" ht="60" x14ac:dyDescent="0.25">
      <c r="A36" s="242"/>
      <c r="B36" s="245"/>
      <c r="C36" s="100" t="s">
        <v>48</v>
      </c>
      <c r="D36" s="98" t="s">
        <v>53</v>
      </c>
      <c r="E36" s="101" t="s">
        <v>54</v>
      </c>
      <c r="F36" s="99">
        <v>1055.9000000000001</v>
      </c>
      <c r="G36" s="102">
        <v>1055.9000000000001</v>
      </c>
      <c r="H36" s="102">
        <f>G36</f>
        <v>1055.9000000000001</v>
      </c>
      <c r="I36" s="103">
        <f>H36-F36</f>
        <v>0</v>
      </c>
      <c r="J36" s="104">
        <f>H36/F36*100-100</f>
        <v>0</v>
      </c>
      <c r="K36" s="105"/>
    </row>
    <row r="37" spans="1:11" x14ac:dyDescent="0.25">
      <c r="A37" s="242" t="s">
        <v>271</v>
      </c>
      <c r="B37" s="248" t="s">
        <v>55</v>
      </c>
      <c r="C37" s="251" t="s">
        <v>56</v>
      </c>
      <c r="D37" s="106" t="s">
        <v>57</v>
      </c>
      <c r="E37" s="107" t="s">
        <v>17</v>
      </c>
      <c r="F37" s="99">
        <v>1800</v>
      </c>
      <c r="G37" s="108">
        <v>1800</v>
      </c>
      <c r="H37" s="108">
        <v>1800</v>
      </c>
      <c r="I37" s="96" t="s">
        <v>15</v>
      </c>
      <c r="J37" s="96" t="s">
        <v>15</v>
      </c>
      <c r="K37" s="96" t="s">
        <v>15</v>
      </c>
    </row>
    <row r="38" spans="1:11" ht="45" x14ac:dyDescent="0.25">
      <c r="A38" s="242"/>
      <c r="B38" s="249"/>
      <c r="C38" s="252"/>
      <c r="D38" s="109" t="s">
        <v>58</v>
      </c>
      <c r="E38" s="99" t="s">
        <v>36</v>
      </c>
      <c r="F38" s="99">
        <v>12</v>
      </c>
      <c r="G38" s="80">
        <v>12</v>
      </c>
      <c r="H38" s="80">
        <v>12</v>
      </c>
      <c r="I38" s="99" t="s">
        <v>15</v>
      </c>
      <c r="J38" s="99" t="s">
        <v>15</v>
      </c>
      <c r="K38" s="99" t="s">
        <v>15</v>
      </c>
    </row>
    <row r="39" spans="1:11" ht="60" x14ac:dyDescent="0.25">
      <c r="A39" s="242"/>
      <c r="B39" s="250"/>
      <c r="C39" s="110" t="s">
        <v>48</v>
      </c>
      <c r="D39" s="98" t="s">
        <v>53</v>
      </c>
      <c r="E39" s="101" t="s">
        <v>54</v>
      </c>
      <c r="F39" s="26">
        <v>2375.6</v>
      </c>
      <c r="G39" s="102">
        <v>2409.9</v>
      </c>
      <c r="H39" s="102">
        <f>G39</f>
        <v>2409.9</v>
      </c>
      <c r="I39" s="111">
        <f>H39-F39</f>
        <v>34.300000000000182</v>
      </c>
      <c r="J39" s="104">
        <f>H39/F39*100-100</f>
        <v>1.4438457652803578</v>
      </c>
      <c r="K39" s="105"/>
    </row>
    <row r="40" spans="1:11" ht="45" x14ac:dyDescent="0.25">
      <c r="A40" s="293" t="s">
        <v>272</v>
      </c>
      <c r="B40" s="237" t="s">
        <v>59</v>
      </c>
      <c r="C40" s="112" t="s">
        <v>60</v>
      </c>
      <c r="D40" s="98" t="s">
        <v>61</v>
      </c>
      <c r="E40" s="96" t="s">
        <v>62</v>
      </c>
      <c r="F40" s="99">
        <v>100</v>
      </c>
      <c r="G40" s="113">
        <v>100</v>
      </c>
      <c r="H40" s="113">
        <v>100</v>
      </c>
      <c r="I40" s="96" t="s">
        <v>15</v>
      </c>
      <c r="J40" s="96" t="s">
        <v>15</v>
      </c>
      <c r="K40" s="96" t="s">
        <v>15</v>
      </c>
    </row>
    <row r="41" spans="1:11" ht="60" x14ac:dyDescent="0.25">
      <c r="A41" s="294"/>
      <c r="B41" s="238"/>
      <c r="C41" s="100" t="s">
        <v>48</v>
      </c>
      <c r="D41" s="98" t="s">
        <v>53</v>
      </c>
      <c r="E41" s="101" t="s">
        <v>54</v>
      </c>
      <c r="F41" s="26">
        <v>1741.5</v>
      </c>
      <c r="G41" s="114">
        <v>1741.5</v>
      </c>
      <c r="H41" s="102">
        <f>G41</f>
        <v>1741.5</v>
      </c>
      <c r="I41" s="111">
        <f>H41-F41</f>
        <v>0</v>
      </c>
      <c r="J41" s="77">
        <f>H41/F41*100-100</f>
        <v>0</v>
      </c>
      <c r="K41" s="105"/>
    </row>
    <row r="42" spans="1:11" x14ac:dyDescent="0.25">
      <c r="A42" s="293" t="s">
        <v>273</v>
      </c>
      <c r="B42" s="237" t="s">
        <v>63</v>
      </c>
      <c r="C42" s="112" t="s">
        <v>64</v>
      </c>
      <c r="D42" s="98" t="s">
        <v>65</v>
      </c>
      <c r="E42" s="96" t="s">
        <v>36</v>
      </c>
      <c r="F42" s="99">
        <v>1</v>
      </c>
      <c r="G42" s="113">
        <v>1</v>
      </c>
      <c r="H42" s="113">
        <v>1</v>
      </c>
      <c r="I42" s="99" t="s">
        <v>15</v>
      </c>
      <c r="J42" s="99" t="s">
        <v>15</v>
      </c>
      <c r="K42" s="99" t="s">
        <v>15</v>
      </c>
    </row>
    <row r="43" spans="1:11" ht="60" x14ac:dyDescent="0.25">
      <c r="A43" s="294"/>
      <c r="B43" s="238"/>
      <c r="C43" s="100" t="s">
        <v>48</v>
      </c>
      <c r="D43" s="98" t="s">
        <v>53</v>
      </c>
      <c r="E43" s="101" t="s">
        <v>54</v>
      </c>
      <c r="F43" s="26">
        <v>5144.5</v>
      </c>
      <c r="G43" s="26">
        <v>5271.7</v>
      </c>
      <c r="H43" s="102">
        <f>G43</f>
        <v>5271.7</v>
      </c>
      <c r="I43" s="111">
        <f>H43-F43</f>
        <v>127.19999999999982</v>
      </c>
      <c r="J43" s="104">
        <f>H43/F43*100-100</f>
        <v>2.4725434930508357</v>
      </c>
      <c r="K43" s="105"/>
    </row>
    <row r="44" spans="1:11" ht="45" x14ac:dyDescent="0.25">
      <c r="A44" s="235" t="s">
        <v>274</v>
      </c>
      <c r="B44" s="237" t="s">
        <v>143</v>
      </c>
      <c r="C44" s="115" t="s">
        <v>144</v>
      </c>
      <c r="D44" s="116" t="s">
        <v>66</v>
      </c>
      <c r="E44" s="96" t="s">
        <v>62</v>
      </c>
      <c r="F44" s="115">
        <v>17</v>
      </c>
      <c r="G44" s="115">
        <v>11</v>
      </c>
      <c r="H44" s="115">
        <v>11</v>
      </c>
      <c r="I44" s="117" t="s">
        <v>15</v>
      </c>
      <c r="J44" s="117" t="s">
        <v>15</v>
      </c>
      <c r="K44" s="117" t="s">
        <v>15</v>
      </c>
    </row>
    <row r="45" spans="1:11" ht="60" x14ac:dyDescent="0.25">
      <c r="A45" s="236"/>
      <c r="B45" s="238"/>
      <c r="C45" s="115" t="s">
        <v>145</v>
      </c>
      <c r="D45" s="118" t="s">
        <v>227</v>
      </c>
      <c r="E45" s="96" t="s">
        <v>67</v>
      </c>
      <c r="F45" s="119">
        <v>1191.67</v>
      </c>
      <c r="G45" s="119">
        <v>1140.8399999999999</v>
      </c>
      <c r="H45" s="119">
        <v>1140.8399999999999</v>
      </c>
      <c r="I45" s="111">
        <f>H45-F45</f>
        <v>-50.830000000000155</v>
      </c>
      <c r="J45" s="120">
        <f>H45/F45*100-100</f>
        <v>-4.2654426141465365</v>
      </c>
      <c r="K45" s="121"/>
    </row>
    <row r="46" spans="1:11" ht="45" x14ac:dyDescent="0.25">
      <c r="A46" s="235" t="s">
        <v>275</v>
      </c>
      <c r="B46" s="237" t="s">
        <v>146</v>
      </c>
      <c r="C46" s="115" t="s">
        <v>147</v>
      </c>
      <c r="D46" s="116" t="s">
        <v>66</v>
      </c>
      <c r="E46" s="96" t="s">
        <v>62</v>
      </c>
      <c r="F46" s="115">
        <v>18</v>
      </c>
      <c r="G46" s="115">
        <v>23</v>
      </c>
      <c r="H46" s="115">
        <v>23</v>
      </c>
      <c r="I46" s="96" t="s">
        <v>15</v>
      </c>
      <c r="J46" s="96" t="s">
        <v>15</v>
      </c>
      <c r="K46" s="96" t="s">
        <v>15</v>
      </c>
    </row>
    <row r="47" spans="1:11" ht="60" x14ac:dyDescent="0.25">
      <c r="A47" s="236"/>
      <c r="B47" s="238"/>
      <c r="C47" s="115" t="s">
        <v>145</v>
      </c>
      <c r="D47" s="118" t="s">
        <v>227</v>
      </c>
      <c r="E47" s="96" t="s">
        <v>67</v>
      </c>
      <c r="F47" s="119">
        <v>4623.22</v>
      </c>
      <c r="G47" s="119">
        <v>4784.04</v>
      </c>
      <c r="H47" s="119">
        <v>4784.04</v>
      </c>
      <c r="I47" s="111">
        <f>H47-F47</f>
        <v>160.81999999999971</v>
      </c>
      <c r="J47" s="120">
        <f>H47/F47*100-100</f>
        <v>3.4785279523795083</v>
      </c>
      <c r="K47" s="121"/>
    </row>
    <row r="48" spans="1:11" ht="45" x14ac:dyDescent="0.25">
      <c r="A48" s="287">
        <v>45871</v>
      </c>
      <c r="B48" s="237" t="s">
        <v>148</v>
      </c>
      <c r="C48" s="115" t="s">
        <v>149</v>
      </c>
      <c r="D48" s="116" t="s">
        <v>66</v>
      </c>
      <c r="E48" s="96" t="s">
        <v>62</v>
      </c>
      <c r="F48" s="115">
        <v>13</v>
      </c>
      <c r="G48" s="115">
        <v>14</v>
      </c>
      <c r="H48" s="115">
        <v>14</v>
      </c>
      <c r="I48" s="96" t="s">
        <v>15</v>
      </c>
      <c r="J48" s="96" t="s">
        <v>15</v>
      </c>
      <c r="K48" s="84" t="s">
        <v>15</v>
      </c>
    </row>
    <row r="49" spans="1:11" ht="60" x14ac:dyDescent="0.25">
      <c r="A49" s="236"/>
      <c r="B49" s="238"/>
      <c r="C49" s="115" t="s">
        <v>145</v>
      </c>
      <c r="D49" s="118" t="s">
        <v>227</v>
      </c>
      <c r="E49" s="96" t="s">
        <v>67</v>
      </c>
      <c r="F49" s="119">
        <v>3635.57</v>
      </c>
      <c r="G49" s="119">
        <v>3716.18</v>
      </c>
      <c r="H49" s="119">
        <v>3716.18</v>
      </c>
      <c r="I49" s="122">
        <f>H49-F49</f>
        <v>80.609999999999673</v>
      </c>
      <c r="J49" s="120">
        <f>H49/F49*100-100</f>
        <v>2.217258916758567</v>
      </c>
      <c r="K49" s="121"/>
    </row>
    <row r="50" spans="1:11" ht="45" x14ac:dyDescent="0.25">
      <c r="A50" s="235" t="s">
        <v>276</v>
      </c>
      <c r="B50" s="237" t="s">
        <v>150</v>
      </c>
      <c r="C50" s="115" t="s">
        <v>151</v>
      </c>
      <c r="D50" s="116" t="s">
        <v>66</v>
      </c>
      <c r="E50" s="96" t="s">
        <v>62</v>
      </c>
      <c r="F50" s="115">
        <v>2</v>
      </c>
      <c r="G50" s="115">
        <v>2</v>
      </c>
      <c r="H50" s="115">
        <v>2</v>
      </c>
      <c r="I50" s="96" t="s">
        <v>15</v>
      </c>
      <c r="J50" s="96" t="s">
        <v>15</v>
      </c>
      <c r="K50" s="84" t="s">
        <v>15</v>
      </c>
    </row>
    <row r="51" spans="1:11" ht="60" x14ac:dyDescent="0.25">
      <c r="A51" s="236"/>
      <c r="B51" s="238"/>
      <c r="C51" s="115" t="s">
        <v>145</v>
      </c>
      <c r="D51" s="118" t="s">
        <v>227</v>
      </c>
      <c r="E51" s="96" t="s">
        <v>67</v>
      </c>
      <c r="F51" s="119">
        <v>936.79</v>
      </c>
      <c r="G51" s="119">
        <v>801.74</v>
      </c>
      <c r="H51" s="119">
        <v>801.74</v>
      </c>
      <c r="I51" s="122">
        <f>H51-F51</f>
        <v>-135.04999999999995</v>
      </c>
      <c r="J51" s="120">
        <f>H51/F51*100-100</f>
        <v>-14.4162512409398</v>
      </c>
      <c r="K51" s="121" t="s">
        <v>228</v>
      </c>
    </row>
    <row r="52" spans="1:11" ht="45" x14ac:dyDescent="0.25">
      <c r="A52" s="235" t="s">
        <v>277</v>
      </c>
      <c r="B52" s="237" t="s">
        <v>152</v>
      </c>
      <c r="C52" s="115" t="s">
        <v>153</v>
      </c>
      <c r="D52" s="116" t="s">
        <v>66</v>
      </c>
      <c r="E52" s="96" t="s">
        <v>62</v>
      </c>
      <c r="F52" s="115">
        <v>24</v>
      </c>
      <c r="G52" s="115">
        <v>22</v>
      </c>
      <c r="H52" s="115">
        <v>22</v>
      </c>
      <c r="I52" s="122" t="s">
        <v>15</v>
      </c>
      <c r="J52" s="120" t="s">
        <v>15</v>
      </c>
      <c r="K52" s="84" t="s">
        <v>15</v>
      </c>
    </row>
    <row r="53" spans="1:11" ht="60" x14ac:dyDescent="0.25">
      <c r="A53" s="236"/>
      <c r="B53" s="238"/>
      <c r="C53" s="115" t="s">
        <v>145</v>
      </c>
      <c r="D53" s="118" t="s">
        <v>227</v>
      </c>
      <c r="E53" s="96" t="s">
        <v>67</v>
      </c>
      <c r="F53" s="119">
        <v>2447.1</v>
      </c>
      <c r="G53" s="119">
        <v>2396.1799999999998</v>
      </c>
      <c r="H53" s="119">
        <v>2396.1799999999998</v>
      </c>
      <c r="I53" s="122">
        <f>H53-F53</f>
        <v>-50.920000000000073</v>
      </c>
      <c r="J53" s="120">
        <f>H53/F53*100-100</f>
        <v>-2.0808303706428006</v>
      </c>
      <c r="K53" s="121"/>
    </row>
    <row r="54" spans="1:11" ht="45" x14ac:dyDescent="0.25">
      <c r="A54" s="235" t="s">
        <v>278</v>
      </c>
      <c r="B54" s="237" t="s">
        <v>154</v>
      </c>
      <c r="C54" s="115" t="s">
        <v>155</v>
      </c>
      <c r="D54" s="116" t="s">
        <v>66</v>
      </c>
      <c r="E54" s="96" t="s">
        <v>62</v>
      </c>
      <c r="F54" s="115">
        <v>12</v>
      </c>
      <c r="G54" s="115">
        <v>16</v>
      </c>
      <c r="H54" s="115">
        <v>16</v>
      </c>
      <c r="I54" s="96" t="s">
        <v>15</v>
      </c>
      <c r="J54" s="96" t="s">
        <v>15</v>
      </c>
      <c r="K54" s="84" t="s">
        <v>15</v>
      </c>
    </row>
    <row r="55" spans="1:11" ht="60" x14ac:dyDescent="0.25">
      <c r="A55" s="236"/>
      <c r="B55" s="238"/>
      <c r="C55" s="115" t="s">
        <v>145</v>
      </c>
      <c r="D55" s="118" t="s">
        <v>227</v>
      </c>
      <c r="E55" s="96" t="s">
        <v>67</v>
      </c>
      <c r="F55" s="119">
        <v>2857.89</v>
      </c>
      <c r="G55" s="119">
        <v>3004.06</v>
      </c>
      <c r="H55" s="119">
        <v>3004.06</v>
      </c>
      <c r="I55" s="122">
        <f>H55-F55</f>
        <v>146.17000000000007</v>
      </c>
      <c r="J55" s="120">
        <f>H55/F55*100-100</f>
        <v>5.1146125288237272</v>
      </c>
      <c r="K55" s="121" t="s">
        <v>228</v>
      </c>
    </row>
    <row r="56" spans="1:11" ht="45" x14ac:dyDescent="0.25">
      <c r="A56" s="235" t="s">
        <v>279</v>
      </c>
      <c r="B56" s="237" t="s">
        <v>156</v>
      </c>
      <c r="C56" s="115" t="s">
        <v>157</v>
      </c>
      <c r="D56" s="123" t="s">
        <v>66</v>
      </c>
      <c r="E56" s="96" t="s">
        <v>62</v>
      </c>
      <c r="F56" s="115">
        <v>20</v>
      </c>
      <c r="G56" s="115">
        <v>23</v>
      </c>
      <c r="H56" s="115">
        <v>23</v>
      </c>
      <c r="I56" s="96" t="s">
        <v>15</v>
      </c>
      <c r="J56" s="96" t="s">
        <v>15</v>
      </c>
      <c r="K56" s="84" t="s">
        <v>15</v>
      </c>
    </row>
    <row r="57" spans="1:11" ht="60" x14ac:dyDescent="0.25">
      <c r="A57" s="236"/>
      <c r="B57" s="238"/>
      <c r="C57" s="115" t="s">
        <v>145</v>
      </c>
      <c r="D57" s="124" t="s">
        <v>227</v>
      </c>
      <c r="E57" s="96" t="s">
        <v>67</v>
      </c>
      <c r="F57" s="119">
        <v>1414.41</v>
      </c>
      <c r="G57" s="119">
        <v>1567.06</v>
      </c>
      <c r="H57" s="119">
        <v>1567.06</v>
      </c>
      <c r="I57" s="122">
        <f>H57-F57</f>
        <v>152.64999999999986</v>
      </c>
      <c r="J57" s="120">
        <f>H57/F57*100-100</f>
        <v>10.792485912854104</v>
      </c>
      <c r="K57" s="121" t="s">
        <v>228</v>
      </c>
    </row>
    <row r="58" spans="1:11" ht="45" x14ac:dyDescent="0.25">
      <c r="A58" s="235" t="s">
        <v>280</v>
      </c>
      <c r="B58" s="237" t="s">
        <v>158</v>
      </c>
      <c r="C58" s="115" t="s">
        <v>159</v>
      </c>
      <c r="D58" s="116" t="s">
        <v>66</v>
      </c>
      <c r="E58" s="96" t="s">
        <v>62</v>
      </c>
      <c r="F58" s="115">
        <v>15</v>
      </c>
      <c r="G58" s="115">
        <v>10</v>
      </c>
      <c r="H58" s="115">
        <v>10</v>
      </c>
      <c r="I58" s="96" t="s">
        <v>15</v>
      </c>
      <c r="J58" s="96" t="s">
        <v>15</v>
      </c>
      <c r="K58" s="84" t="s">
        <v>15</v>
      </c>
    </row>
    <row r="59" spans="1:11" ht="60" x14ac:dyDescent="0.25">
      <c r="A59" s="236"/>
      <c r="B59" s="238"/>
      <c r="C59" s="115" t="s">
        <v>145</v>
      </c>
      <c r="D59" s="118" t="s">
        <v>227</v>
      </c>
      <c r="E59" s="96" t="s">
        <v>67</v>
      </c>
      <c r="F59" s="119">
        <v>2668.87</v>
      </c>
      <c r="G59" s="119">
        <v>2561.87</v>
      </c>
      <c r="H59" s="119">
        <v>2561.87</v>
      </c>
      <c r="I59" s="122">
        <f>H59-F59</f>
        <v>-107</v>
      </c>
      <c r="J59" s="120">
        <f>H59/F59*100-100</f>
        <v>-4.0091874089033865</v>
      </c>
      <c r="K59" s="121"/>
    </row>
    <row r="60" spans="1:11" ht="45" x14ac:dyDescent="0.25">
      <c r="A60" s="235" t="s">
        <v>281</v>
      </c>
      <c r="B60" s="237" t="s">
        <v>160</v>
      </c>
      <c r="C60" s="115" t="s">
        <v>161</v>
      </c>
      <c r="D60" s="116" t="s">
        <v>66</v>
      </c>
      <c r="E60" s="96" t="s">
        <v>62</v>
      </c>
      <c r="F60" s="115">
        <v>15</v>
      </c>
      <c r="G60" s="115">
        <v>15</v>
      </c>
      <c r="H60" s="115">
        <v>15</v>
      </c>
      <c r="I60" s="96" t="s">
        <v>15</v>
      </c>
      <c r="J60" s="96" t="s">
        <v>15</v>
      </c>
      <c r="K60" s="84" t="s">
        <v>15</v>
      </c>
    </row>
    <row r="61" spans="1:11" ht="60" x14ac:dyDescent="0.25">
      <c r="A61" s="236"/>
      <c r="B61" s="238"/>
      <c r="C61" s="115" t="s">
        <v>145</v>
      </c>
      <c r="D61" s="118" t="s">
        <v>227</v>
      </c>
      <c r="E61" s="96" t="s">
        <v>67</v>
      </c>
      <c r="F61" s="119">
        <v>1013.37</v>
      </c>
      <c r="G61" s="119">
        <v>1085.7</v>
      </c>
      <c r="H61" s="119">
        <v>1085.7</v>
      </c>
      <c r="I61" s="122">
        <f>H61-F61</f>
        <v>72.330000000000041</v>
      </c>
      <c r="J61" s="120">
        <f>H61/F61*100-100</f>
        <v>7.137570680008281</v>
      </c>
      <c r="K61" s="121" t="s">
        <v>228</v>
      </c>
    </row>
    <row r="62" spans="1:11" ht="45" x14ac:dyDescent="0.25">
      <c r="A62" s="235" t="s">
        <v>282</v>
      </c>
      <c r="B62" s="237" t="s">
        <v>162</v>
      </c>
      <c r="C62" s="115" t="s">
        <v>163</v>
      </c>
      <c r="D62" s="94" t="s">
        <v>66</v>
      </c>
      <c r="E62" s="96" t="s">
        <v>62</v>
      </c>
      <c r="F62" s="115">
        <v>13</v>
      </c>
      <c r="G62" s="115">
        <v>12</v>
      </c>
      <c r="H62" s="115">
        <v>12</v>
      </c>
      <c r="I62" s="96" t="s">
        <v>15</v>
      </c>
      <c r="J62" s="96" t="s">
        <v>15</v>
      </c>
      <c r="K62" s="84" t="s">
        <v>15</v>
      </c>
    </row>
    <row r="63" spans="1:11" ht="60" x14ac:dyDescent="0.25">
      <c r="A63" s="236"/>
      <c r="B63" s="238"/>
      <c r="C63" s="115" t="s">
        <v>145</v>
      </c>
      <c r="D63" s="118" t="s">
        <v>227</v>
      </c>
      <c r="E63" s="96" t="s">
        <v>67</v>
      </c>
      <c r="F63" s="119">
        <v>1849.15</v>
      </c>
      <c r="G63" s="119">
        <v>1943.09</v>
      </c>
      <c r="H63" s="119">
        <v>1943.09</v>
      </c>
      <c r="I63" s="122">
        <f>H63-F63</f>
        <v>93.939999999999827</v>
      </c>
      <c r="J63" s="120">
        <f>H63/F63*100-100</f>
        <v>5.0801719709055391</v>
      </c>
      <c r="K63" s="121" t="s">
        <v>228</v>
      </c>
    </row>
    <row r="64" spans="1:11" ht="45" x14ac:dyDescent="0.25">
      <c r="A64" s="235" t="s">
        <v>283</v>
      </c>
      <c r="B64" s="237" t="s">
        <v>164</v>
      </c>
      <c r="C64" s="115" t="s">
        <v>165</v>
      </c>
      <c r="D64" s="94" t="s">
        <v>66</v>
      </c>
      <c r="E64" s="96" t="s">
        <v>62</v>
      </c>
      <c r="F64" s="115">
        <v>11</v>
      </c>
      <c r="G64" s="115">
        <v>12</v>
      </c>
      <c r="H64" s="115">
        <v>12</v>
      </c>
      <c r="I64" s="96" t="s">
        <v>15</v>
      </c>
      <c r="J64" s="96" t="s">
        <v>15</v>
      </c>
      <c r="K64" s="84" t="s">
        <v>15</v>
      </c>
    </row>
    <row r="65" spans="1:11" ht="60" x14ac:dyDescent="0.25">
      <c r="A65" s="236"/>
      <c r="B65" s="238"/>
      <c r="C65" s="115" t="s">
        <v>145</v>
      </c>
      <c r="D65" s="125" t="s">
        <v>227</v>
      </c>
      <c r="E65" s="96" t="s">
        <v>67</v>
      </c>
      <c r="F65" s="119">
        <v>3512.96</v>
      </c>
      <c r="G65" s="119">
        <v>3614.22</v>
      </c>
      <c r="H65" s="119">
        <v>3614.22</v>
      </c>
      <c r="I65" s="122">
        <f>H65-F65</f>
        <v>101.25999999999976</v>
      </c>
      <c r="J65" s="120">
        <f>H65/F65*100-100</f>
        <v>2.8824694844233818</v>
      </c>
      <c r="K65" s="121"/>
    </row>
    <row r="66" spans="1:11" ht="30" x14ac:dyDescent="0.25">
      <c r="A66" s="239" t="s">
        <v>284</v>
      </c>
      <c r="B66" s="241" t="s">
        <v>166</v>
      </c>
      <c r="C66" s="96" t="s">
        <v>44</v>
      </c>
      <c r="D66" s="125" t="s">
        <v>167</v>
      </c>
      <c r="E66" s="96" t="s">
        <v>62</v>
      </c>
      <c r="F66" s="122" t="s">
        <v>168</v>
      </c>
      <c r="G66" s="122" t="s">
        <v>168</v>
      </c>
      <c r="H66" s="122" t="s">
        <v>168</v>
      </c>
      <c r="I66" s="122" t="s">
        <v>15</v>
      </c>
      <c r="J66" s="120" t="s">
        <v>15</v>
      </c>
      <c r="K66" s="117" t="s">
        <v>15</v>
      </c>
    </row>
    <row r="67" spans="1:11" ht="60" x14ac:dyDescent="0.25">
      <c r="A67" s="239"/>
      <c r="B67" s="241"/>
      <c r="C67" s="84" t="s">
        <v>229</v>
      </c>
      <c r="D67" s="125" t="s">
        <v>230</v>
      </c>
      <c r="E67" s="96" t="s">
        <v>67</v>
      </c>
      <c r="F67" s="122">
        <v>4539.7</v>
      </c>
      <c r="G67" s="122">
        <v>4937.2</v>
      </c>
      <c r="H67" s="122">
        <v>4937.2</v>
      </c>
      <c r="I67" s="122">
        <f>H67-F67</f>
        <v>397.5</v>
      </c>
      <c r="J67" s="120">
        <f>H67/F67*100-100</f>
        <v>8.7560852038680963</v>
      </c>
      <c r="K67" s="121" t="s">
        <v>228</v>
      </c>
    </row>
    <row r="68" spans="1:11" ht="30" x14ac:dyDescent="0.25">
      <c r="A68" s="239" t="s">
        <v>285</v>
      </c>
      <c r="B68" s="240" t="s">
        <v>169</v>
      </c>
      <c r="C68" s="126" t="s">
        <v>170</v>
      </c>
      <c r="D68" s="125" t="s">
        <v>167</v>
      </c>
      <c r="E68" s="126" t="s">
        <v>171</v>
      </c>
      <c r="F68" s="122">
        <v>7</v>
      </c>
      <c r="G68" s="122">
        <v>7</v>
      </c>
      <c r="H68" s="122">
        <v>7</v>
      </c>
      <c r="I68" s="120" t="s">
        <v>15</v>
      </c>
      <c r="J68" s="120" t="s">
        <v>15</v>
      </c>
      <c r="K68" s="117" t="s">
        <v>15</v>
      </c>
    </row>
    <row r="69" spans="1:11" ht="60" x14ac:dyDescent="0.25">
      <c r="A69" s="239"/>
      <c r="B69" s="240"/>
      <c r="C69" s="126" t="s">
        <v>145</v>
      </c>
      <c r="D69" s="125" t="s">
        <v>230</v>
      </c>
      <c r="E69" s="126" t="s">
        <v>67</v>
      </c>
      <c r="F69" s="122">
        <v>258</v>
      </c>
      <c r="G69" s="122">
        <v>739.35</v>
      </c>
      <c r="H69" s="122">
        <v>739.35</v>
      </c>
      <c r="I69" s="122">
        <v>560.41999999999996</v>
      </c>
      <c r="J69" s="120">
        <f>H69/F69*100-100</f>
        <v>186.56976744186051</v>
      </c>
      <c r="K69" s="121" t="s">
        <v>228</v>
      </c>
    </row>
    <row r="70" spans="1:11" ht="30" x14ac:dyDescent="0.25">
      <c r="A70" s="239" t="s">
        <v>286</v>
      </c>
      <c r="B70" s="240" t="s">
        <v>231</v>
      </c>
      <c r="C70" s="126" t="s">
        <v>232</v>
      </c>
      <c r="D70" s="125" t="s">
        <v>167</v>
      </c>
      <c r="E70" s="126" t="s">
        <v>171</v>
      </c>
      <c r="F70" s="122">
        <v>1</v>
      </c>
      <c r="G70" s="122">
        <v>1</v>
      </c>
      <c r="H70" s="122">
        <v>1</v>
      </c>
      <c r="I70" s="120" t="s">
        <v>15</v>
      </c>
      <c r="J70" s="120" t="s">
        <v>15</v>
      </c>
      <c r="K70" s="120" t="s">
        <v>15</v>
      </c>
    </row>
    <row r="71" spans="1:11" ht="60" x14ac:dyDescent="0.25">
      <c r="A71" s="239"/>
      <c r="B71" s="240"/>
      <c r="C71" s="126" t="s">
        <v>145</v>
      </c>
      <c r="D71" s="125" t="s">
        <v>230</v>
      </c>
      <c r="E71" s="126" t="s">
        <v>67</v>
      </c>
      <c r="F71" s="122">
        <v>96</v>
      </c>
      <c r="G71" s="122">
        <v>18.559999999999999</v>
      </c>
      <c r="H71" s="122">
        <v>18.559999999999999</v>
      </c>
      <c r="I71" s="122">
        <f>H71-F71</f>
        <v>-77.44</v>
      </c>
      <c r="J71" s="120">
        <f>H71/F71*100-100</f>
        <v>-80.666666666666671</v>
      </c>
      <c r="K71" s="121" t="s">
        <v>228</v>
      </c>
    </row>
    <row r="72" spans="1:11" ht="30" x14ac:dyDescent="0.25">
      <c r="A72" s="239" t="s">
        <v>287</v>
      </c>
      <c r="B72" s="240" t="s">
        <v>233</v>
      </c>
      <c r="C72" s="126" t="s">
        <v>234</v>
      </c>
      <c r="D72" s="125" t="s">
        <v>167</v>
      </c>
      <c r="E72" s="126" t="s">
        <v>171</v>
      </c>
      <c r="F72" s="122">
        <v>1</v>
      </c>
      <c r="G72" s="122">
        <v>1</v>
      </c>
      <c r="H72" s="122">
        <v>1</v>
      </c>
      <c r="I72" s="120" t="s">
        <v>15</v>
      </c>
      <c r="J72" s="120" t="s">
        <v>15</v>
      </c>
      <c r="K72" s="120" t="s">
        <v>15</v>
      </c>
    </row>
    <row r="73" spans="1:11" ht="60" x14ac:dyDescent="0.25">
      <c r="A73" s="239"/>
      <c r="B73" s="240"/>
      <c r="C73" s="126" t="s">
        <v>145</v>
      </c>
      <c r="D73" s="125" t="s">
        <v>230</v>
      </c>
      <c r="E73" s="126" t="s">
        <v>67</v>
      </c>
      <c r="F73" s="122">
        <v>96</v>
      </c>
      <c r="G73" s="122">
        <v>41.5</v>
      </c>
      <c r="H73" s="122">
        <v>41.5</v>
      </c>
      <c r="I73" s="122">
        <f>H73-F73</f>
        <v>-54.5</v>
      </c>
      <c r="J73" s="120">
        <f>H73/F73*100-100</f>
        <v>-56.770833333333329</v>
      </c>
      <c r="K73" s="121" t="s">
        <v>228</v>
      </c>
    </row>
    <row r="74" spans="1:11" x14ac:dyDescent="0.25">
      <c r="A74" s="27"/>
      <c r="B74" s="282" t="s">
        <v>23</v>
      </c>
      <c r="C74" s="283"/>
      <c r="D74" s="15"/>
      <c r="E74" s="14" t="s">
        <v>54</v>
      </c>
      <c r="F74" s="28">
        <f>F33+F36+F39+F41+F43+F45+F47+F49+F51+F53+F55+F57+F59+F61+F63+F65+F67+F69+F71+F73</f>
        <v>69975.8</v>
      </c>
      <c r="G74" s="28">
        <f>G33+G36+G39+G41+G43+G45+G47+G49+G51+G53+G55+G57+G59+G61+G63+G65+G67+G69+G71+G73</f>
        <v>71796.189999999988</v>
      </c>
      <c r="H74" s="28">
        <f>H33+H36+H39+H41+H43+H45+H47+H49+H51+H53+H55+H57+H59+H61+H63+H65+H67+H69+H71+H73</f>
        <v>71796.189999999988</v>
      </c>
      <c r="I74" s="218">
        <f t="shared" ref="I74" si="0">H74-F74</f>
        <v>1820.3899999999849</v>
      </c>
      <c r="J74" s="219">
        <f t="shared" ref="J74" si="1">H74/F74*100-100</f>
        <v>2.6014565035340524</v>
      </c>
      <c r="K74" s="29" t="s">
        <v>15</v>
      </c>
    </row>
    <row r="75" spans="1:11" x14ac:dyDescent="0.25">
      <c r="A75" s="220">
        <v>3</v>
      </c>
      <c r="B75" s="296" t="s">
        <v>299</v>
      </c>
      <c r="C75" s="297"/>
      <c r="D75" s="297"/>
      <c r="E75" s="297"/>
      <c r="F75" s="297"/>
      <c r="G75" s="297"/>
      <c r="H75" s="297"/>
      <c r="I75" s="297"/>
      <c r="J75" s="297"/>
      <c r="K75" s="298"/>
    </row>
    <row r="76" spans="1:11" x14ac:dyDescent="0.25">
      <c r="A76" s="295" t="s">
        <v>24</v>
      </c>
      <c r="B76" s="265" t="s">
        <v>25</v>
      </c>
      <c r="C76" s="38" t="s">
        <v>26</v>
      </c>
      <c r="D76" s="39" t="s">
        <v>27</v>
      </c>
      <c r="E76" s="54" t="s">
        <v>28</v>
      </c>
      <c r="F76" s="87">
        <v>1413</v>
      </c>
      <c r="G76" s="87">
        <v>1530</v>
      </c>
      <c r="H76" s="87">
        <v>1530</v>
      </c>
      <c r="I76" s="10" t="s">
        <v>15</v>
      </c>
      <c r="J76" s="10" t="s">
        <v>15</v>
      </c>
      <c r="K76" s="11" t="s">
        <v>15</v>
      </c>
    </row>
    <row r="77" spans="1:11" ht="60" x14ac:dyDescent="0.25">
      <c r="A77" s="295"/>
      <c r="B77" s="267"/>
      <c r="C77" s="40" t="s">
        <v>29</v>
      </c>
      <c r="D77" s="41" t="s">
        <v>18</v>
      </c>
      <c r="E77" s="54" t="s">
        <v>9</v>
      </c>
      <c r="F77" s="17">
        <v>18574.5</v>
      </c>
      <c r="G77" s="17">
        <v>20047.5</v>
      </c>
      <c r="H77" s="17">
        <v>20047.5</v>
      </c>
      <c r="I77" s="18">
        <f>H77-F77</f>
        <v>1473</v>
      </c>
      <c r="J77" s="88">
        <f>H77/F77*100-100</f>
        <v>7.9302269240087355</v>
      </c>
      <c r="K77" s="41" t="s">
        <v>217</v>
      </c>
    </row>
    <row r="78" spans="1:11" x14ac:dyDescent="0.25">
      <c r="A78" s="253" t="s">
        <v>30</v>
      </c>
      <c r="B78" s="265" t="s">
        <v>31</v>
      </c>
      <c r="C78" s="268" t="s">
        <v>32</v>
      </c>
      <c r="D78" s="41" t="s">
        <v>33</v>
      </c>
      <c r="E78" s="54" t="s">
        <v>34</v>
      </c>
      <c r="F78" s="19">
        <v>475749</v>
      </c>
      <c r="G78" s="19">
        <v>256571</v>
      </c>
      <c r="H78" s="19">
        <v>252329</v>
      </c>
      <c r="I78" s="10" t="s">
        <v>15</v>
      </c>
      <c r="J78" s="10" t="s">
        <v>15</v>
      </c>
      <c r="K78" s="11" t="s">
        <v>15</v>
      </c>
    </row>
    <row r="79" spans="1:11" x14ac:dyDescent="0.25">
      <c r="A79" s="254"/>
      <c r="B79" s="266"/>
      <c r="C79" s="269"/>
      <c r="D79" s="42" t="s">
        <v>35</v>
      </c>
      <c r="E79" s="54" t="s">
        <v>36</v>
      </c>
      <c r="F79" s="87">
        <v>500</v>
      </c>
      <c r="G79" s="87">
        <v>500</v>
      </c>
      <c r="H79" s="87">
        <v>500</v>
      </c>
      <c r="I79" s="10" t="s">
        <v>15</v>
      </c>
      <c r="J79" s="10" t="s">
        <v>15</v>
      </c>
      <c r="K79" s="11" t="s">
        <v>15</v>
      </c>
    </row>
    <row r="80" spans="1:11" ht="60" x14ac:dyDescent="0.25">
      <c r="A80" s="255"/>
      <c r="B80" s="267"/>
      <c r="C80" s="40" t="s">
        <v>29</v>
      </c>
      <c r="D80" s="41" t="s">
        <v>18</v>
      </c>
      <c r="E80" s="54" t="s">
        <v>9</v>
      </c>
      <c r="F80" s="17">
        <v>1556.2</v>
      </c>
      <c r="G80" s="17">
        <v>1594.6</v>
      </c>
      <c r="H80" s="17">
        <v>1594.6</v>
      </c>
      <c r="I80" s="20">
        <f>H80-F80</f>
        <v>38.399999999999864</v>
      </c>
      <c r="J80" s="88">
        <f>H80/F80*100-100</f>
        <v>2.4675491582058839</v>
      </c>
      <c r="K80" s="43"/>
    </row>
    <row r="81" spans="1:11" x14ac:dyDescent="0.25">
      <c r="A81" s="253" t="s">
        <v>37</v>
      </c>
      <c r="B81" s="265" t="s">
        <v>38</v>
      </c>
      <c r="C81" s="40" t="s">
        <v>39</v>
      </c>
      <c r="D81" s="41" t="s">
        <v>40</v>
      </c>
      <c r="E81" s="54" t="s">
        <v>41</v>
      </c>
      <c r="F81" s="21">
        <v>0.60134699999999996</v>
      </c>
      <c r="G81" s="21">
        <v>0.60973500000000003</v>
      </c>
      <c r="H81" s="22">
        <v>0.628027</v>
      </c>
      <c r="I81" s="10" t="s">
        <v>15</v>
      </c>
      <c r="J81" s="10" t="s">
        <v>15</v>
      </c>
      <c r="K81" s="11" t="s">
        <v>15</v>
      </c>
    </row>
    <row r="82" spans="1:11" ht="60" x14ac:dyDescent="0.25">
      <c r="A82" s="255"/>
      <c r="B82" s="267"/>
      <c r="C82" s="40" t="s">
        <v>29</v>
      </c>
      <c r="D82" s="41" t="s">
        <v>18</v>
      </c>
      <c r="E82" s="54" t="s">
        <v>9</v>
      </c>
      <c r="F82" s="17">
        <v>10509.6</v>
      </c>
      <c r="G82" s="17">
        <v>10717.9</v>
      </c>
      <c r="H82" s="17">
        <v>10717.9</v>
      </c>
      <c r="I82" s="18">
        <f t="shared" ref="I82" si="2">H82-F82</f>
        <v>208.29999999999927</v>
      </c>
      <c r="J82" s="88">
        <f>H82/F82*100-100</f>
        <v>1.9819974118900632</v>
      </c>
      <c r="K82" s="41"/>
    </row>
    <row r="83" spans="1:11" x14ac:dyDescent="0.25">
      <c r="A83" s="44"/>
      <c r="B83" s="45" t="s">
        <v>298</v>
      </c>
      <c r="C83" s="46"/>
      <c r="D83" s="46"/>
      <c r="E83" s="46" t="s">
        <v>9</v>
      </c>
      <c r="F83" s="23">
        <f>F77+F80+F82</f>
        <v>30640.300000000003</v>
      </c>
      <c r="G83" s="23">
        <f>G77+G80+G82</f>
        <v>32360</v>
      </c>
      <c r="H83" s="23">
        <f t="shared" ref="H83:I83" si="3">H77+H80+H82</f>
        <v>32360</v>
      </c>
      <c r="I83" s="24">
        <f t="shared" si="3"/>
        <v>1719.6999999999991</v>
      </c>
      <c r="J83" s="47">
        <f>H83/F83*100-100</f>
        <v>5.612542958130291</v>
      </c>
      <c r="K83" s="11" t="s">
        <v>15</v>
      </c>
    </row>
  </sheetData>
  <mergeCells count="85">
    <mergeCell ref="A81:A82"/>
    <mergeCell ref="B81:B82"/>
    <mergeCell ref="B29:K29"/>
    <mergeCell ref="A30:A33"/>
    <mergeCell ref="B30:B33"/>
    <mergeCell ref="C30:C31"/>
    <mergeCell ref="A44:A45"/>
    <mergeCell ref="B44:B45"/>
    <mergeCell ref="A40:A41"/>
    <mergeCell ref="B40:B41"/>
    <mergeCell ref="A42:A43"/>
    <mergeCell ref="B42:B43"/>
    <mergeCell ref="A76:A77"/>
    <mergeCell ref="B76:B77"/>
    <mergeCell ref="B75:K75"/>
    <mergeCell ref="A78:A80"/>
    <mergeCell ref="A54:A55"/>
    <mergeCell ref="B54:B55"/>
    <mergeCell ref="A46:A47"/>
    <mergeCell ref="B46:B47"/>
    <mergeCell ref="A48:A49"/>
    <mergeCell ref="B48:B49"/>
    <mergeCell ref="A50:A51"/>
    <mergeCell ref="B50:B51"/>
    <mergeCell ref="A52:A53"/>
    <mergeCell ref="A25:A27"/>
    <mergeCell ref="B25:B27"/>
    <mergeCell ref="C25:C26"/>
    <mergeCell ref="A3:K3"/>
    <mergeCell ref="C4:D4"/>
    <mergeCell ref="E4:F4"/>
    <mergeCell ref="A19:A21"/>
    <mergeCell ref="B19:B21"/>
    <mergeCell ref="C19:C20"/>
    <mergeCell ref="A22:A24"/>
    <mergeCell ref="B78:B80"/>
    <mergeCell ref="C78:C79"/>
    <mergeCell ref="I5:J5"/>
    <mergeCell ref="K5:K6"/>
    <mergeCell ref="B9:K9"/>
    <mergeCell ref="D5:D6"/>
    <mergeCell ref="E5:E6"/>
    <mergeCell ref="F5:F6"/>
    <mergeCell ref="G5:G6"/>
    <mergeCell ref="H5:H6"/>
    <mergeCell ref="C5:C6"/>
    <mergeCell ref="B52:B53"/>
    <mergeCell ref="B74:C74"/>
    <mergeCell ref="B22:B24"/>
    <mergeCell ref="C22:C23"/>
    <mergeCell ref="A5:A6"/>
    <mergeCell ref="B5:B6"/>
    <mergeCell ref="C10:C11"/>
    <mergeCell ref="A13:A15"/>
    <mergeCell ref="B13:B15"/>
    <mergeCell ref="C13:C14"/>
    <mergeCell ref="A16:A18"/>
    <mergeCell ref="B16:B18"/>
    <mergeCell ref="C16:C17"/>
    <mergeCell ref="A10:A12"/>
    <mergeCell ref="B10:B12"/>
    <mergeCell ref="A34:A36"/>
    <mergeCell ref="B34:B36"/>
    <mergeCell ref="C34:C35"/>
    <mergeCell ref="A37:A39"/>
    <mergeCell ref="B37:B39"/>
    <mergeCell ref="C37:C38"/>
    <mergeCell ref="A56:A57"/>
    <mergeCell ref="B56:B57"/>
    <mergeCell ref="A58:A59"/>
    <mergeCell ref="B58:B59"/>
    <mergeCell ref="A60:A61"/>
    <mergeCell ref="B60:B61"/>
    <mergeCell ref="A62:A63"/>
    <mergeCell ref="B62:B63"/>
    <mergeCell ref="A64:A65"/>
    <mergeCell ref="B64:B65"/>
    <mergeCell ref="A72:A73"/>
    <mergeCell ref="B72:B73"/>
    <mergeCell ref="A66:A67"/>
    <mergeCell ref="B66:B67"/>
    <mergeCell ref="A68:A69"/>
    <mergeCell ref="B68:B69"/>
    <mergeCell ref="A70:A71"/>
    <mergeCell ref="B70:B71"/>
  </mergeCells>
  <pageMargins left="0.31496062992125984" right="0.11811023622047245" top="0.74803149606299213" bottom="0.35433070866141736" header="0.31496062992125984" footer="0.31496062992125984"/>
  <pageSetup paperSize="9" scale="56"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sheetPr>
  <dimension ref="A1:T42"/>
  <sheetViews>
    <sheetView zoomScale="95" zoomScaleNormal="95" workbookViewId="0">
      <selection activeCell="F41" sqref="F41"/>
    </sheetView>
  </sheetViews>
  <sheetFormatPr defaultColWidth="10.28515625" defaultRowHeight="15.75" x14ac:dyDescent="0.25"/>
  <cols>
    <col min="1" max="1" width="6.7109375" style="1" customWidth="1"/>
    <col min="2" max="2" width="27.5703125" style="2" customWidth="1"/>
    <col min="3" max="3" width="30.5703125" style="2" customWidth="1"/>
    <col min="4" max="4" width="23.7109375" style="2" customWidth="1"/>
    <col min="5" max="5" width="11.140625" style="2" customWidth="1"/>
    <col min="6" max="6" width="13.42578125" style="2" customWidth="1"/>
    <col min="7" max="7" width="13.5703125" style="2" customWidth="1"/>
    <col min="8" max="8" width="14" style="2" customWidth="1"/>
    <col min="9" max="9" width="15.28515625" style="2" customWidth="1"/>
    <col min="10" max="10" width="13.85546875" style="2" customWidth="1"/>
    <col min="11" max="11" width="28.28515625" style="2" customWidth="1"/>
    <col min="12" max="12" width="10.28515625" style="2"/>
    <col min="13" max="13" width="10.28515625" style="2" hidden="1" customWidth="1"/>
    <col min="14" max="14" width="12.7109375" style="2" hidden="1" customWidth="1"/>
    <col min="15" max="15" width="13.140625" style="2" hidden="1" customWidth="1"/>
    <col min="16" max="16" width="14.28515625" style="2" hidden="1" customWidth="1"/>
    <col min="17" max="17" width="0" style="2" hidden="1" customWidth="1"/>
    <col min="18" max="18" width="11.85546875" style="2" bestFit="1" customWidth="1"/>
    <col min="19" max="19" width="13.140625" style="2" customWidth="1"/>
    <col min="20" max="20" width="12.140625" style="2" customWidth="1"/>
    <col min="21" max="16384" width="10.28515625" style="2"/>
  </cols>
  <sheetData>
    <row r="1" spans="1:20" x14ac:dyDescent="0.25">
      <c r="A1" s="2"/>
      <c r="H1" s="65"/>
      <c r="K1" s="4" t="s">
        <v>191</v>
      </c>
    </row>
    <row r="2" spans="1:20" x14ac:dyDescent="0.25">
      <c r="A2" s="2"/>
      <c r="H2" s="65"/>
      <c r="K2" s="4"/>
    </row>
    <row r="3" spans="1:20" ht="47.25" customHeight="1" x14ac:dyDescent="0.25">
      <c r="A3" s="319" t="s">
        <v>212</v>
      </c>
      <c r="B3" s="319"/>
      <c r="C3" s="319"/>
      <c r="D3" s="319"/>
      <c r="E3" s="319"/>
      <c r="F3" s="319"/>
      <c r="G3" s="319"/>
      <c r="H3" s="319"/>
      <c r="I3" s="319"/>
      <c r="J3" s="319"/>
      <c r="K3" s="319"/>
    </row>
    <row r="4" spans="1:20" ht="18.399999999999999" customHeight="1" x14ac:dyDescent="0.25">
      <c r="A4" s="57"/>
      <c r="B4" s="320" t="s">
        <v>190</v>
      </c>
      <c r="C4" s="320"/>
      <c r="D4" s="320"/>
      <c r="E4" s="320"/>
      <c r="F4" s="320"/>
      <c r="G4" s="320"/>
      <c r="H4" s="320"/>
      <c r="I4" s="320"/>
      <c r="J4" s="320"/>
      <c r="K4" s="320"/>
    </row>
    <row r="5" spans="1:20" x14ac:dyDescent="0.25">
      <c r="A5" s="2"/>
      <c r="E5" s="6"/>
      <c r="F5" s="6"/>
      <c r="K5" s="4"/>
    </row>
    <row r="6" spans="1:20" s="66" customFormat="1" ht="65.099999999999994" customHeight="1" x14ac:dyDescent="0.25">
      <c r="A6" s="261" t="s">
        <v>0</v>
      </c>
      <c r="B6" s="321" t="s">
        <v>1</v>
      </c>
      <c r="C6" s="280" t="s">
        <v>2</v>
      </c>
      <c r="D6" s="275" t="s">
        <v>3</v>
      </c>
      <c r="E6" s="275" t="s">
        <v>4</v>
      </c>
      <c r="F6" s="275" t="s">
        <v>5</v>
      </c>
      <c r="G6" s="323" t="s">
        <v>235</v>
      </c>
      <c r="H6" s="271" t="s">
        <v>6</v>
      </c>
      <c r="I6" s="270" t="s">
        <v>7</v>
      </c>
      <c r="J6" s="270"/>
      <c r="K6" s="271" t="s">
        <v>8</v>
      </c>
    </row>
    <row r="7" spans="1:20" ht="23.25" customHeight="1" x14ac:dyDescent="0.25">
      <c r="A7" s="262"/>
      <c r="B7" s="322"/>
      <c r="C7" s="281"/>
      <c r="D7" s="276"/>
      <c r="E7" s="276"/>
      <c r="F7" s="276"/>
      <c r="G7" s="323"/>
      <c r="H7" s="271"/>
      <c r="I7" s="58" t="s">
        <v>9</v>
      </c>
      <c r="J7" s="58" t="s">
        <v>10</v>
      </c>
      <c r="K7" s="271"/>
    </row>
    <row r="8" spans="1:20" ht="21" customHeight="1" x14ac:dyDescent="0.25">
      <c r="A8" s="67">
        <v>1</v>
      </c>
      <c r="B8" s="317" t="s">
        <v>236</v>
      </c>
      <c r="C8" s="318"/>
      <c r="D8" s="318"/>
      <c r="E8" s="318"/>
      <c r="F8" s="318"/>
      <c r="G8" s="318"/>
      <c r="H8" s="318"/>
      <c r="I8" s="318"/>
      <c r="J8" s="318"/>
      <c r="K8" s="7"/>
    </row>
    <row r="9" spans="1:20" ht="76.5" customHeight="1" x14ac:dyDescent="0.25">
      <c r="A9" s="302" t="s">
        <v>11</v>
      </c>
      <c r="B9" s="303" t="s">
        <v>68</v>
      </c>
      <c r="C9" s="59" t="s">
        <v>69</v>
      </c>
      <c r="D9" s="11" t="s">
        <v>70</v>
      </c>
      <c r="E9" s="31" t="s">
        <v>17</v>
      </c>
      <c r="F9" s="127">
        <v>12325</v>
      </c>
      <c r="G9" s="127">
        <v>11554</v>
      </c>
      <c r="H9" s="127">
        <v>11478</v>
      </c>
      <c r="I9" s="128">
        <f>H9-F9</f>
        <v>-847</v>
      </c>
      <c r="J9" s="129">
        <f>H9/F9%</f>
        <v>93.127789046653149</v>
      </c>
      <c r="K9" s="130"/>
      <c r="N9" s="131">
        <f>F10+F12</f>
        <v>1671019.7</v>
      </c>
      <c r="O9" s="131">
        <f>G10+G12</f>
        <v>1807511.2999999998</v>
      </c>
      <c r="P9" s="131">
        <f>H10+H12</f>
        <v>1805036.7000000002</v>
      </c>
      <c r="R9" s="131"/>
      <c r="S9" s="131"/>
      <c r="T9" s="131"/>
    </row>
    <row r="10" spans="1:20" ht="137.44999999999999" customHeight="1" x14ac:dyDescent="0.25">
      <c r="A10" s="302"/>
      <c r="B10" s="303"/>
      <c r="C10" s="70" t="s">
        <v>175</v>
      </c>
      <c r="D10" s="11" t="s">
        <v>18</v>
      </c>
      <c r="E10" s="31" t="s">
        <v>9</v>
      </c>
      <c r="F10" s="132">
        <f>190600.1+967957.6</f>
        <v>1158557.7</v>
      </c>
      <c r="G10" s="132">
        <f>1030200.8+210728.9</f>
        <v>1240929.7</v>
      </c>
      <c r="H10" s="132">
        <f>1030200.8+210058</f>
        <v>1240258.8</v>
      </c>
      <c r="I10" s="133">
        <f t="shared" ref="I10:I30" si="0">H10-F10</f>
        <v>81701.100000000093</v>
      </c>
      <c r="J10" s="129">
        <f t="shared" ref="J10" si="1">H10/F10%</f>
        <v>107.05196642342459</v>
      </c>
      <c r="K10" s="134" t="s">
        <v>237</v>
      </c>
    </row>
    <row r="11" spans="1:20" ht="48.4" customHeight="1" x14ac:dyDescent="0.25">
      <c r="A11" s="302" t="s">
        <v>19</v>
      </c>
      <c r="B11" s="303" t="s">
        <v>71</v>
      </c>
      <c r="C11" s="135" t="s">
        <v>72</v>
      </c>
      <c r="D11" s="11" t="s">
        <v>73</v>
      </c>
      <c r="E11" s="31" t="s">
        <v>17</v>
      </c>
      <c r="F11" s="127">
        <f>F9</f>
        <v>12325</v>
      </c>
      <c r="G11" s="127">
        <f>G9</f>
        <v>11554</v>
      </c>
      <c r="H11" s="127">
        <f>H9</f>
        <v>11478</v>
      </c>
      <c r="I11" s="128">
        <f t="shared" si="0"/>
        <v>-847</v>
      </c>
      <c r="J11" s="129">
        <f>H11/F11%</f>
        <v>93.127789046653149</v>
      </c>
      <c r="K11" s="130"/>
    </row>
    <row r="12" spans="1:20" ht="105.4" customHeight="1" x14ac:dyDescent="0.25">
      <c r="A12" s="302"/>
      <c r="B12" s="303"/>
      <c r="C12" s="70" t="s">
        <v>176</v>
      </c>
      <c r="D12" s="11" t="s">
        <v>18</v>
      </c>
      <c r="E12" s="31" t="s">
        <v>9</v>
      </c>
      <c r="F12" s="132">
        <v>512462</v>
      </c>
      <c r="G12" s="132">
        <f>777310-210728.9+0.5</f>
        <v>566581.6</v>
      </c>
      <c r="H12" s="132">
        <f>774835.9-210058</f>
        <v>564777.9</v>
      </c>
      <c r="I12" s="133">
        <f t="shared" si="0"/>
        <v>52315.900000000023</v>
      </c>
      <c r="J12" s="129">
        <f t="shared" ref="J12" si="2">H12/F12%</f>
        <v>110.20873742833615</v>
      </c>
      <c r="K12" s="134" t="s">
        <v>238</v>
      </c>
    </row>
    <row r="13" spans="1:20" ht="77.849999999999994" customHeight="1" x14ac:dyDescent="0.25">
      <c r="A13" s="302" t="s">
        <v>21</v>
      </c>
      <c r="B13" s="303" t="s">
        <v>239</v>
      </c>
      <c r="C13" s="136" t="s">
        <v>74</v>
      </c>
      <c r="D13" s="11" t="s">
        <v>70</v>
      </c>
      <c r="E13" s="31" t="s">
        <v>17</v>
      </c>
      <c r="F13" s="127">
        <v>13143</v>
      </c>
      <c r="G13" s="127">
        <v>12943</v>
      </c>
      <c r="H13" s="127">
        <v>12859</v>
      </c>
      <c r="I13" s="128">
        <f t="shared" si="0"/>
        <v>-284</v>
      </c>
      <c r="J13" s="129">
        <f>H13/F13%</f>
        <v>97.839153922239973</v>
      </c>
      <c r="K13" s="130"/>
      <c r="R13" s="131"/>
      <c r="S13" s="131"/>
      <c r="T13" s="131"/>
    </row>
    <row r="14" spans="1:20" ht="127.5" customHeight="1" x14ac:dyDescent="0.25">
      <c r="A14" s="302"/>
      <c r="B14" s="303"/>
      <c r="C14" s="70" t="s">
        <v>177</v>
      </c>
      <c r="D14" s="11" t="s">
        <v>18</v>
      </c>
      <c r="E14" s="31" t="s">
        <v>9</v>
      </c>
      <c r="F14" s="132">
        <v>795670</v>
      </c>
      <c r="G14" s="132">
        <v>888969.5</v>
      </c>
      <c r="H14" s="132">
        <v>881143.6</v>
      </c>
      <c r="I14" s="133">
        <f t="shared" si="0"/>
        <v>85473.599999999977</v>
      </c>
      <c r="J14" s="129">
        <f t="shared" ref="J14" si="3">H14/F14%</f>
        <v>110.74234293111466</v>
      </c>
      <c r="K14" s="134" t="s">
        <v>240</v>
      </c>
      <c r="N14" s="131">
        <f>F14+F16+F18</f>
        <v>1827026.4</v>
      </c>
      <c r="O14" s="131">
        <f>G14+G16+G18</f>
        <v>2068333</v>
      </c>
      <c r="P14" s="131">
        <f>H14+H16+H18</f>
        <v>2057304.7</v>
      </c>
    </row>
    <row r="15" spans="1:20" ht="58.9" customHeight="1" x14ac:dyDescent="0.25">
      <c r="A15" s="302" t="s">
        <v>75</v>
      </c>
      <c r="B15" s="316" t="s">
        <v>241</v>
      </c>
      <c r="C15" s="136" t="s">
        <v>76</v>
      </c>
      <c r="D15" s="11" t="s">
        <v>70</v>
      </c>
      <c r="E15" s="31" t="s">
        <v>17</v>
      </c>
      <c r="F15" s="127">
        <v>14991</v>
      </c>
      <c r="G15" s="127">
        <v>15109</v>
      </c>
      <c r="H15" s="127">
        <v>15101</v>
      </c>
      <c r="I15" s="128">
        <f t="shared" si="0"/>
        <v>110</v>
      </c>
      <c r="J15" s="129">
        <f>H15/F15%</f>
        <v>100.73377359749183</v>
      </c>
      <c r="K15" s="130"/>
    </row>
    <row r="16" spans="1:20" ht="120" customHeight="1" x14ac:dyDescent="0.25">
      <c r="A16" s="302"/>
      <c r="B16" s="312"/>
      <c r="C16" s="70" t="s">
        <v>177</v>
      </c>
      <c r="D16" s="11" t="s">
        <v>18</v>
      </c>
      <c r="E16" s="31" t="s">
        <v>9</v>
      </c>
      <c r="F16" s="132">
        <v>907666.7</v>
      </c>
      <c r="G16" s="132">
        <v>1037682.7</v>
      </c>
      <c r="H16" s="132">
        <v>1034824.3</v>
      </c>
      <c r="I16" s="133">
        <f t="shared" si="0"/>
        <v>127157.60000000009</v>
      </c>
      <c r="J16" s="129">
        <f t="shared" ref="J16" si="4">H16/F16%</f>
        <v>114.00928336359593</v>
      </c>
      <c r="K16" s="134" t="s">
        <v>240</v>
      </c>
    </row>
    <row r="17" spans="1:20" ht="36" customHeight="1" x14ac:dyDescent="0.25">
      <c r="A17" s="302" t="s">
        <v>77</v>
      </c>
      <c r="B17" s="303" t="s">
        <v>242</v>
      </c>
      <c r="C17" s="136" t="s">
        <v>78</v>
      </c>
      <c r="D17" s="11" t="s">
        <v>70</v>
      </c>
      <c r="E17" s="31" t="s">
        <v>17</v>
      </c>
      <c r="F17" s="127">
        <v>2044</v>
      </c>
      <c r="G17" s="127">
        <v>2063</v>
      </c>
      <c r="H17" s="127">
        <v>2063</v>
      </c>
      <c r="I17" s="128">
        <f t="shared" si="0"/>
        <v>19</v>
      </c>
      <c r="J17" s="129">
        <f>H17/F17%</f>
        <v>100.92954990215263</v>
      </c>
      <c r="K17" s="130"/>
    </row>
    <row r="18" spans="1:20" ht="120" customHeight="1" x14ac:dyDescent="0.25">
      <c r="A18" s="302"/>
      <c r="B18" s="303"/>
      <c r="C18" s="70" t="s">
        <v>177</v>
      </c>
      <c r="D18" s="11" t="s">
        <v>18</v>
      </c>
      <c r="E18" s="31" t="s">
        <v>9</v>
      </c>
      <c r="F18" s="132">
        <v>123689.7</v>
      </c>
      <c r="G18" s="132">
        <v>141680.79999999999</v>
      </c>
      <c r="H18" s="132">
        <v>141336.79999999999</v>
      </c>
      <c r="I18" s="133">
        <f t="shared" si="0"/>
        <v>17647.099999999991</v>
      </c>
      <c r="J18" s="129">
        <f t="shared" ref="J18" si="5">H18/F18%</f>
        <v>114.26723486272502</v>
      </c>
      <c r="K18" s="134" t="s">
        <v>240</v>
      </c>
    </row>
    <row r="19" spans="1:20" ht="192" customHeight="1" x14ac:dyDescent="0.25">
      <c r="A19" s="302" t="s">
        <v>79</v>
      </c>
      <c r="B19" s="303" t="s">
        <v>80</v>
      </c>
      <c r="C19" s="136" t="s">
        <v>243</v>
      </c>
      <c r="D19" s="11" t="s">
        <v>81</v>
      </c>
      <c r="E19" s="137" t="s">
        <v>82</v>
      </c>
      <c r="F19" s="127">
        <v>1444528</v>
      </c>
      <c r="G19" s="127">
        <v>1289135</v>
      </c>
      <c r="H19" s="127">
        <v>1287854</v>
      </c>
      <c r="I19" s="128">
        <f t="shared" si="0"/>
        <v>-156674</v>
      </c>
      <c r="J19" s="129">
        <f>H19/F19%</f>
        <v>89.153965862897778</v>
      </c>
      <c r="K19" s="130"/>
      <c r="N19" s="131">
        <f>F20+F22</f>
        <v>296558.09999999998</v>
      </c>
      <c r="O19" s="131">
        <f>G20+G22</f>
        <v>351812.5</v>
      </c>
      <c r="P19" s="131">
        <f>H20+H22</f>
        <v>350431.1</v>
      </c>
    </row>
    <row r="20" spans="1:20" ht="106.5" customHeight="1" x14ac:dyDescent="0.25">
      <c r="A20" s="302"/>
      <c r="B20" s="303"/>
      <c r="C20" s="70" t="s">
        <v>244</v>
      </c>
      <c r="D20" s="11" t="s">
        <v>18</v>
      </c>
      <c r="E20" s="31" t="s">
        <v>9</v>
      </c>
      <c r="F20" s="132">
        <v>189595.3</v>
      </c>
      <c r="G20" s="132">
        <v>216997.5</v>
      </c>
      <c r="H20" s="132">
        <v>215616.2</v>
      </c>
      <c r="I20" s="133">
        <f t="shared" si="0"/>
        <v>26020.900000000023</v>
      </c>
      <c r="J20" s="129">
        <f t="shared" ref="J20" si="6">H20/F20%</f>
        <v>113.72444359116498</v>
      </c>
      <c r="K20" s="138" t="s">
        <v>245</v>
      </c>
      <c r="R20" s="131"/>
      <c r="S20" s="131"/>
      <c r="T20" s="131"/>
    </row>
    <row r="21" spans="1:20" ht="304.5" customHeight="1" x14ac:dyDescent="0.25">
      <c r="A21" s="308" t="s">
        <v>83</v>
      </c>
      <c r="B21" s="310" t="s">
        <v>246</v>
      </c>
      <c r="C21" s="136" t="s">
        <v>180</v>
      </c>
      <c r="D21" s="139" t="s">
        <v>181</v>
      </c>
      <c r="E21" s="140" t="s">
        <v>17</v>
      </c>
      <c r="F21" s="127">
        <v>1741</v>
      </c>
      <c r="G21" s="127">
        <v>1749</v>
      </c>
      <c r="H21" s="127">
        <v>1749</v>
      </c>
      <c r="I21" s="128">
        <f t="shared" si="0"/>
        <v>8</v>
      </c>
      <c r="J21" s="129">
        <f>H21/F21%</f>
        <v>100.45950603101666</v>
      </c>
      <c r="K21" s="130"/>
    </row>
    <row r="22" spans="1:20" ht="105" customHeight="1" x14ac:dyDescent="0.25">
      <c r="A22" s="309"/>
      <c r="B22" s="310"/>
      <c r="C22" s="70" t="s">
        <v>247</v>
      </c>
      <c r="D22" s="11" t="s">
        <v>18</v>
      </c>
      <c r="E22" s="31" t="s">
        <v>9</v>
      </c>
      <c r="F22" s="132">
        <f>107462.8-1000+500</f>
        <v>106962.8</v>
      </c>
      <c r="G22" s="132">
        <v>134815</v>
      </c>
      <c r="H22" s="132">
        <v>134814.9</v>
      </c>
      <c r="I22" s="133">
        <f t="shared" si="0"/>
        <v>27852.099999999991</v>
      </c>
      <c r="J22" s="129">
        <f t="shared" ref="J22:J24" si="7">H22/F22%</f>
        <v>126.03905282958188</v>
      </c>
      <c r="K22" s="134" t="s">
        <v>248</v>
      </c>
      <c r="R22" s="131"/>
      <c r="S22" s="131"/>
      <c r="T22" s="131"/>
    </row>
    <row r="23" spans="1:20" ht="48.75" customHeight="1" x14ac:dyDescent="0.25">
      <c r="A23" s="304" t="s">
        <v>84</v>
      </c>
      <c r="B23" s="311" t="s">
        <v>178</v>
      </c>
      <c r="C23" s="141" t="s">
        <v>249</v>
      </c>
      <c r="D23" s="70" t="s">
        <v>179</v>
      </c>
      <c r="E23" s="70" t="s">
        <v>250</v>
      </c>
      <c r="F23" s="142">
        <v>81</v>
      </c>
      <c r="G23" s="142">
        <v>86</v>
      </c>
      <c r="H23" s="142">
        <v>86</v>
      </c>
      <c r="I23" s="133">
        <f t="shared" si="0"/>
        <v>5</v>
      </c>
      <c r="J23" s="129">
        <f t="shared" si="7"/>
        <v>106.17283950617283</v>
      </c>
      <c r="K23" s="134"/>
    </row>
    <row r="24" spans="1:20" ht="95.25" customHeight="1" x14ac:dyDescent="0.25">
      <c r="A24" s="305"/>
      <c r="B24" s="312"/>
      <c r="C24" s="70" t="s">
        <v>247</v>
      </c>
      <c r="D24" s="11" t="s">
        <v>18</v>
      </c>
      <c r="E24" s="31" t="s">
        <v>9</v>
      </c>
      <c r="F24" s="132">
        <v>500</v>
      </c>
      <c r="G24" s="132">
        <v>2286.5</v>
      </c>
      <c r="H24" s="132">
        <v>2286.5</v>
      </c>
      <c r="I24" s="133">
        <f t="shared" si="0"/>
        <v>1786.5</v>
      </c>
      <c r="J24" s="129">
        <f t="shared" si="7"/>
        <v>457.3</v>
      </c>
      <c r="K24" s="134" t="s">
        <v>251</v>
      </c>
    </row>
    <row r="25" spans="1:20" ht="71.45" customHeight="1" x14ac:dyDescent="0.25">
      <c r="A25" s="308" t="s">
        <v>86</v>
      </c>
      <c r="B25" s="314" t="s">
        <v>87</v>
      </c>
      <c r="C25" s="299" t="s">
        <v>182</v>
      </c>
      <c r="D25" s="11" t="s">
        <v>88</v>
      </c>
      <c r="E25" s="137" t="s">
        <v>89</v>
      </c>
      <c r="F25" s="127">
        <v>55</v>
      </c>
      <c r="G25" s="127">
        <v>55</v>
      </c>
      <c r="H25" s="127">
        <v>55</v>
      </c>
      <c r="I25" s="128">
        <f t="shared" si="0"/>
        <v>0</v>
      </c>
      <c r="J25" s="129">
        <f>H25/F25%</f>
        <v>99.999999999999986</v>
      </c>
      <c r="K25" s="130"/>
    </row>
    <row r="26" spans="1:20" ht="61.5" customHeight="1" x14ac:dyDescent="0.25">
      <c r="A26" s="313"/>
      <c r="B26" s="315"/>
      <c r="C26" s="300"/>
      <c r="D26" s="11" t="s">
        <v>90</v>
      </c>
      <c r="E26" s="140" t="s">
        <v>89</v>
      </c>
      <c r="F26" s="127">
        <v>510</v>
      </c>
      <c r="G26" s="127">
        <v>510</v>
      </c>
      <c r="H26" s="127">
        <v>510</v>
      </c>
      <c r="I26" s="128">
        <f t="shared" si="0"/>
        <v>0</v>
      </c>
      <c r="J26" s="129">
        <f>H26/F26%</f>
        <v>100</v>
      </c>
      <c r="K26" s="130"/>
    </row>
    <row r="27" spans="1:20" ht="58.35" customHeight="1" x14ac:dyDescent="0.25">
      <c r="A27" s="309"/>
      <c r="B27" s="312"/>
      <c r="C27" s="301"/>
      <c r="D27" s="11" t="s">
        <v>91</v>
      </c>
      <c r="E27" s="137" t="s">
        <v>89</v>
      </c>
      <c r="F27" s="127">
        <v>600</v>
      </c>
      <c r="G27" s="127">
        <v>600</v>
      </c>
      <c r="H27" s="127">
        <v>600</v>
      </c>
      <c r="I27" s="128">
        <f t="shared" si="0"/>
        <v>0</v>
      </c>
      <c r="J27" s="129">
        <f>H27/F27%</f>
        <v>100</v>
      </c>
      <c r="K27" s="130"/>
      <c r="N27" s="131">
        <f>N9+N14+N19</f>
        <v>3794604.1999999997</v>
      </c>
      <c r="O27" s="131">
        <f>O9+O14+O19</f>
        <v>4227656.8</v>
      </c>
      <c r="P27" s="131">
        <f>P9+P14+P19</f>
        <v>4212772.5</v>
      </c>
    </row>
    <row r="28" spans="1:20" ht="116.25" customHeight="1" x14ac:dyDescent="0.25">
      <c r="A28" s="143"/>
      <c r="B28" s="144"/>
      <c r="C28" s="71" t="s">
        <v>183</v>
      </c>
      <c r="D28" s="11" t="s">
        <v>18</v>
      </c>
      <c r="E28" s="31" t="s">
        <v>9</v>
      </c>
      <c r="F28" s="132">
        <v>6370.1</v>
      </c>
      <c r="G28" s="132">
        <v>5560.6</v>
      </c>
      <c r="H28" s="132">
        <v>5560.6</v>
      </c>
      <c r="I28" s="132">
        <f t="shared" si="0"/>
        <v>-809.5</v>
      </c>
      <c r="J28" s="145">
        <f t="shared" ref="J28" si="8">H28/F28%</f>
        <v>87.292193215177164</v>
      </c>
      <c r="K28" s="30" t="s">
        <v>252</v>
      </c>
      <c r="N28" s="131">
        <f>F28+F30</f>
        <v>9830.4000000000015</v>
      </c>
      <c r="O28" s="131">
        <f>G28+G30</f>
        <v>8600.4000000000015</v>
      </c>
      <c r="P28" s="131">
        <f>H28+H30</f>
        <v>8600.4000000000015</v>
      </c>
      <c r="R28" s="131"/>
      <c r="S28" s="131"/>
      <c r="T28" s="131"/>
    </row>
    <row r="29" spans="1:20" ht="67.5" customHeight="1" x14ac:dyDescent="0.25">
      <c r="A29" s="304" t="s">
        <v>253</v>
      </c>
      <c r="B29" s="306" t="s">
        <v>92</v>
      </c>
      <c r="C29" s="136" t="s">
        <v>93</v>
      </c>
      <c r="D29" s="11" t="s">
        <v>254</v>
      </c>
      <c r="E29" s="137" t="s">
        <v>17</v>
      </c>
      <c r="F29" s="127">
        <v>415</v>
      </c>
      <c r="G29" s="127">
        <v>415</v>
      </c>
      <c r="H29" s="127">
        <v>415</v>
      </c>
      <c r="I29" s="127">
        <f t="shared" si="0"/>
        <v>0</v>
      </c>
      <c r="J29" s="145">
        <f>H29/F29%</f>
        <v>99.999999999999986</v>
      </c>
      <c r="K29" s="130"/>
    </row>
    <row r="30" spans="1:20" ht="111" customHeight="1" x14ac:dyDescent="0.25">
      <c r="A30" s="305"/>
      <c r="B30" s="307"/>
      <c r="C30" s="70" t="s">
        <v>183</v>
      </c>
      <c r="D30" s="11" t="s">
        <v>18</v>
      </c>
      <c r="E30" s="31" t="s">
        <v>9</v>
      </c>
      <c r="F30" s="132">
        <v>3460.3</v>
      </c>
      <c r="G30" s="132">
        <v>3039.8</v>
      </c>
      <c r="H30" s="132">
        <v>3039.8</v>
      </c>
      <c r="I30" s="133">
        <f t="shared" si="0"/>
        <v>-420.5</v>
      </c>
      <c r="J30" s="129">
        <f>H30/F30%</f>
        <v>87.847874461751871</v>
      </c>
      <c r="K30" s="30" t="s">
        <v>252</v>
      </c>
    </row>
    <row r="31" spans="1:20" ht="24" customHeight="1" x14ac:dyDescent="0.25">
      <c r="A31" s="69"/>
      <c r="B31" s="146" t="s">
        <v>23</v>
      </c>
      <c r="C31" s="147"/>
      <c r="D31" s="148"/>
      <c r="E31" s="147" t="s">
        <v>9</v>
      </c>
      <c r="F31" s="149">
        <f>F10+F12+F14+F16+F18+F20+F22+F28+F30+F24</f>
        <v>3804934.6</v>
      </c>
      <c r="G31" s="149">
        <f>G10+G12+G14+G16+G18+G20+G22+G28+G30+G24</f>
        <v>4238543.6999999993</v>
      </c>
      <c r="H31" s="149">
        <f>H10+H12+H14+H16+H18+H20+H22+H28+H30+H24</f>
        <v>4223659.4000000004</v>
      </c>
      <c r="I31" s="149">
        <f>I10+I12+I14+I16+I18+I20+I22+I28+I30+I24</f>
        <v>418724.80000000016</v>
      </c>
      <c r="J31" s="150">
        <f>H31/F31%</f>
        <v>111.00478310455061</v>
      </c>
      <c r="K31" s="151"/>
    </row>
    <row r="35" spans="2:9" x14ac:dyDescent="0.25">
      <c r="B35" s="152"/>
    </row>
    <row r="36" spans="2:9" hidden="1" x14ac:dyDescent="0.25">
      <c r="F36" s="131">
        <f>F10+F12+F14+F16+F18+F20+F22</f>
        <v>3794604.2</v>
      </c>
      <c r="G36" s="131">
        <f>G10+G12+G14+G16+G18+G20+G22</f>
        <v>4227656.8</v>
      </c>
      <c r="H36" s="131">
        <f>H10+H12+H14+H16+H18+H20+H22</f>
        <v>4212772.5000000009</v>
      </c>
    </row>
    <row r="37" spans="2:9" x14ac:dyDescent="0.25">
      <c r="B37" s="153"/>
    </row>
    <row r="38" spans="2:9" hidden="1" x14ac:dyDescent="0.25">
      <c r="F38" s="131">
        <f>F36-N27</f>
        <v>0</v>
      </c>
      <c r="G38" s="131">
        <f>G36-O27</f>
        <v>0</v>
      </c>
      <c r="H38" s="131">
        <f>H36-P27</f>
        <v>0</v>
      </c>
    </row>
    <row r="39" spans="2:9" x14ac:dyDescent="0.25">
      <c r="G39" s="154"/>
      <c r="H39" s="154"/>
      <c r="I39" s="154"/>
    </row>
    <row r="41" spans="2:9" x14ac:dyDescent="0.25">
      <c r="G41" s="155"/>
      <c r="H41" s="155"/>
      <c r="I41" s="155"/>
    </row>
    <row r="42" spans="2:9" x14ac:dyDescent="0.25">
      <c r="G42" s="155"/>
    </row>
  </sheetData>
  <mergeCells count="34">
    <mergeCell ref="B8:J8"/>
    <mergeCell ref="A9:A10"/>
    <mergeCell ref="A3:K3"/>
    <mergeCell ref="B4:K4"/>
    <mergeCell ref="A6:A7"/>
    <mergeCell ref="B6:B7"/>
    <mergeCell ref="C6:C7"/>
    <mergeCell ref="D6:D7"/>
    <mergeCell ref="E6:E7"/>
    <mergeCell ref="F6:F7"/>
    <mergeCell ref="G6:G7"/>
    <mergeCell ref="H6:H7"/>
    <mergeCell ref="I6:J6"/>
    <mergeCell ref="K6:K7"/>
    <mergeCell ref="B9:B10"/>
    <mergeCell ref="A13:A14"/>
    <mergeCell ref="B13:B14"/>
    <mergeCell ref="A15:A16"/>
    <mergeCell ref="B15:B16"/>
    <mergeCell ref="A11:A12"/>
    <mergeCell ref="B11:B12"/>
    <mergeCell ref="C25:C27"/>
    <mergeCell ref="A17:A18"/>
    <mergeCell ref="B17:B18"/>
    <mergeCell ref="A29:A30"/>
    <mergeCell ref="B29:B30"/>
    <mergeCell ref="A19:A20"/>
    <mergeCell ref="B19:B20"/>
    <mergeCell ref="A21:A22"/>
    <mergeCell ref="B21:B22"/>
    <mergeCell ref="A23:A24"/>
    <mergeCell ref="B23:B24"/>
    <mergeCell ref="A25:A27"/>
    <mergeCell ref="B25:B27"/>
  </mergeCells>
  <pageMargins left="0.51181102362204722" right="0.11811023622047245" top="0.15748031496062992" bottom="0.15748031496062992" header="0.31496062992125984" footer="0.31496062992125984"/>
  <pageSetup paperSize="9" scale="7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M55"/>
  <sheetViews>
    <sheetView zoomScale="110" zoomScaleNormal="110" workbookViewId="0">
      <selection activeCell="K12" sqref="K12:K19"/>
    </sheetView>
  </sheetViews>
  <sheetFormatPr defaultRowHeight="11.25" x14ac:dyDescent="0.2"/>
  <cols>
    <col min="1" max="1" width="6.7109375" style="156" customWidth="1"/>
    <col min="2" max="2" width="23.42578125" style="157" customWidth="1"/>
    <col min="3" max="3" width="31.140625" style="157" customWidth="1"/>
    <col min="4" max="4" width="36.42578125" style="157" customWidth="1"/>
    <col min="5" max="5" width="13.85546875" style="157" customWidth="1"/>
    <col min="6" max="6" width="15.28515625" style="157" customWidth="1"/>
    <col min="7" max="7" width="14.42578125" style="157" bestFit="1" customWidth="1"/>
    <col min="8" max="8" width="14" style="157" customWidth="1"/>
    <col min="9" max="9" width="10.28515625" style="157" bestFit="1" customWidth="1"/>
    <col min="10" max="10" width="7.28515625" style="157" bestFit="1" customWidth="1"/>
    <col min="11" max="11" width="26.85546875" style="157" customWidth="1"/>
    <col min="12" max="16384" width="9.140625" style="157"/>
  </cols>
  <sheetData>
    <row r="1" spans="1:11" x14ac:dyDescent="0.2">
      <c r="H1" s="158"/>
      <c r="K1" s="159" t="s">
        <v>191</v>
      </c>
    </row>
    <row r="2" spans="1:11" x14ac:dyDescent="0.2">
      <c r="H2" s="158"/>
      <c r="K2" s="159"/>
    </row>
    <row r="3" spans="1:11" ht="28.5" customHeight="1" x14ac:dyDescent="0.2">
      <c r="A3" s="372" t="s">
        <v>291</v>
      </c>
      <c r="B3" s="372"/>
      <c r="C3" s="372"/>
      <c r="D3" s="372"/>
      <c r="E3" s="372"/>
      <c r="F3" s="372"/>
      <c r="G3" s="372"/>
      <c r="H3" s="372"/>
      <c r="I3" s="372"/>
      <c r="J3" s="372"/>
      <c r="K3" s="372"/>
    </row>
    <row r="4" spans="1:11" ht="12.75" x14ac:dyDescent="0.2">
      <c r="A4" s="160"/>
      <c r="B4" s="160"/>
      <c r="C4" s="373" t="s">
        <v>288</v>
      </c>
      <c r="D4" s="373"/>
      <c r="E4" s="374"/>
      <c r="F4" s="374"/>
      <c r="G4" s="161"/>
      <c r="H4" s="160"/>
      <c r="I4" s="160"/>
      <c r="J4" s="160"/>
      <c r="K4" s="160"/>
    </row>
    <row r="5" spans="1:11" x14ac:dyDescent="0.2">
      <c r="E5" s="162"/>
      <c r="F5" s="162"/>
      <c r="K5" s="159"/>
    </row>
    <row r="6" spans="1:11" s="163" customFormat="1" ht="33" customHeight="1" x14ac:dyDescent="0.2">
      <c r="A6" s="375" t="s">
        <v>0</v>
      </c>
      <c r="B6" s="377" t="s">
        <v>1</v>
      </c>
      <c r="C6" s="379" t="s">
        <v>2</v>
      </c>
      <c r="D6" s="381" t="s">
        <v>3</v>
      </c>
      <c r="E6" s="381" t="s">
        <v>4</v>
      </c>
      <c r="F6" s="381" t="s">
        <v>5</v>
      </c>
      <c r="G6" s="383" t="s">
        <v>235</v>
      </c>
      <c r="H6" s="383" t="s">
        <v>6</v>
      </c>
      <c r="I6" s="384" t="s">
        <v>7</v>
      </c>
      <c r="J6" s="384"/>
      <c r="K6" s="383" t="s">
        <v>8</v>
      </c>
    </row>
    <row r="7" spans="1:11" ht="24" customHeight="1" x14ac:dyDescent="0.2">
      <c r="A7" s="376"/>
      <c r="B7" s="378"/>
      <c r="C7" s="380"/>
      <c r="D7" s="382"/>
      <c r="E7" s="382"/>
      <c r="F7" s="382"/>
      <c r="G7" s="383"/>
      <c r="H7" s="383"/>
      <c r="I7" s="164" t="s">
        <v>9</v>
      </c>
      <c r="J7" s="164" t="s">
        <v>10</v>
      </c>
      <c r="K7" s="383"/>
    </row>
    <row r="8" spans="1:11" ht="12.75" x14ac:dyDescent="0.2">
      <c r="A8" s="167">
        <v>1</v>
      </c>
      <c r="B8" s="168" t="s">
        <v>214</v>
      </c>
      <c r="C8" s="370" t="s">
        <v>94</v>
      </c>
      <c r="D8" s="371"/>
      <c r="E8" s="371"/>
      <c r="F8" s="371"/>
      <c r="G8" s="371"/>
      <c r="H8" s="371"/>
      <c r="I8" s="371"/>
      <c r="J8" s="371"/>
      <c r="K8" s="169"/>
    </row>
    <row r="9" spans="1:11" ht="12.75" x14ac:dyDescent="0.2">
      <c r="A9" s="167"/>
      <c r="B9" s="168"/>
      <c r="C9" s="370" t="s">
        <v>184</v>
      </c>
      <c r="D9" s="371"/>
      <c r="E9" s="371"/>
      <c r="F9" s="371"/>
      <c r="G9" s="371"/>
      <c r="H9" s="371"/>
      <c r="I9" s="371"/>
      <c r="J9" s="371"/>
      <c r="K9" s="169"/>
    </row>
    <row r="10" spans="1:11" hidden="1" x14ac:dyDescent="0.2">
      <c r="A10" s="167"/>
      <c r="B10" s="365" t="s">
        <v>95</v>
      </c>
      <c r="C10" s="366"/>
      <c r="D10" s="166"/>
      <c r="E10" s="166"/>
      <c r="F10" s="170"/>
      <c r="G10" s="171"/>
      <c r="H10" s="172"/>
      <c r="I10" s="172"/>
      <c r="J10" s="166"/>
      <c r="K10" s="166"/>
    </row>
    <row r="11" spans="1:11" ht="22.5" x14ac:dyDescent="0.2">
      <c r="A11" s="356" t="s">
        <v>11</v>
      </c>
      <c r="B11" s="329" t="s">
        <v>80</v>
      </c>
      <c r="C11" s="173" t="s">
        <v>96</v>
      </c>
      <c r="D11" s="174" t="s">
        <v>97</v>
      </c>
      <c r="E11" s="175" t="s">
        <v>98</v>
      </c>
      <c r="F11" s="176">
        <f>8757+11620+11315</f>
        <v>31692</v>
      </c>
      <c r="G11" s="176">
        <f>9249+12068+11315</f>
        <v>32632</v>
      </c>
      <c r="H11" s="177">
        <f>G11</f>
        <v>32632</v>
      </c>
      <c r="I11" s="177">
        <f>H11-F11</f>
        <v>940</v>
      </c>
      <c r="J11" s="177">
        <f>I11/F11*100</f>
        <v>2.9660482140603306</v>
      </c>
      <c r="K11" s="165"/>
    </row>
    <row r="12" spans="1:11" ht="24" customHeight="1" x14ac:dyDescent="0.2">
      <c r="A12" s="356"/>
      <c r="B12" s="329"/>
      <c r="C12" s="174" t="s">
        <v>99</v>
      </c>
      <c r="D12" s="174" t="s">
        <v>100</v>
      </c>
      <c r="E12" s="175" t="s">
        <v>54</v>
      </c>
      <c r="F12" s="176">
        <f>(3384178.48+6004228.06+3269177.34)/1000</f>
        <v>12657.583879999998</v>
      </c>
      <c r="G12" s="176">
        <f>(4113839.44+6515660.26+3806059.19)/1000</f>
        <v>14435.558889999998</v>
      </c>
      <c r="H12" s="177">
        <f>G12</f>
        <v>14435.558889999998</v>
      </c>
      <c r="I12" s="177">
        <f t="shared" ref="I12:I55" si="0">H12-F12</f>
        <v>1777.9750100000001</v>
      </c>
      <c r="J12" s="177">
        <f>I12/F12*100</f>
        <v>14.046717184385749</v>
      </c>
      <c r="K12" s="347" t="s">
        <v>290</v>
      </c>
    </row>
    <row r="13" spans="1:11" ht="132" customHeight="1" x14ac:dyDescent="0.2">
      <c r="A13" s="332" t="s">
        <v>19</v>
      </c>
      <c r="B13" s="367" t="s">
        <v>85</v>
      </c>
      <c r="C13" s="178" t="s">
        <v>101</v>
      </c>
      <c r="D13" s="174" t="s">
        <v>102</v>
      </c>
      <c r="E13" s="175" t="s">
        <v>98</v>
      </c>
      <c r="F13" s="176">
        <f>116115+42622.5+200030+42971</f>
        <v>401738.5</v>
      </c>
      <c r="G13" s="176">
        <f>113833+41756.5+193709+42869</f>
        <v>392167.5</v>
      </c>
      <c r="H13" s="177">
        <f>G13</f>
        <v>392167.5</v>
      </c>
      <c r="I13" s="177">
        <f t="shared" si="0"/>
        <v>-9571</v>
      </c>
      <c r="J13" s="177">
        <f>I13/F13*100</f>
        <v>-2.382395513499453</v>
      </c>
      <c r="K13" s="348"/>
    </row>
    <row r="14" spans="1:11" ht="33.75" x14ac:dyDescent="0.2">
      <c r="A14" s="328"/>
      <c r="B14" s="368"/>
      <c r="C14" s="174" t="s">
        <v>99</v>
      </c>
      <c r="D14" s="174" t="s">
        <v>100</v>
      </c>
      <c r="E14" s="175" t="s">
        <v>54</v>
      </c>
      <c r="F14" s="176">
        <f>(45369221.52+22267171.94+28385500+12552622.66)/1000</f>
        <v>108574.51612</v>
      </c>
      <c r="G14" s="176">
        <f>(51046037.05+22729428.19+29799464.33+14538032.1)/1000</f>
        <v>118112.96166999999</v>
      </c>
      <c r="H14" s="177">
        <f>G14</f>
        <v>118112.96166999999</v>
      </c>
      <c r="I14" s="177">
        <f t="shared" si="0"/>
        <v>9538.4455499999895</v>
      </c>
      <c r="J14" s="177">
        <f t="shared" ref="J14:J55" si="1">I14/F14*100</f>
        <v>8.7851605430668425</v>
      </c>
      <c r="K14" s="348"/>
    </row>
    <row r="15" spans="1:11" ht="11.25" hidden="1" customHeight="1" x14ac:dyDescent="0.2">
      <c r="A15" s="167"/>
      <c r="B15" s="354" t="s">
        <v>103</v>
      </c>
      <c r="C15" s="355"/>
      <c r="D15" s="165"/>
      <c r="E15" s="165"/>
      <c r="F15" s="179"/>
      <c r="G15" s="179"/>
      <c r="H15" s="180"/>
      <c r="I15" s="180"/>
      <c r="J15" s="181"/>
      <c r="K15" s="348"/>
    </row>
    <row r="16" spans="1:11" ht="27" customHeight="1" x14ac:dyDescent="0.2">
      <c r="A16" s="369" t="s">
        <v>21</v>
      </c>
      <c r="B16" s="329" t="s">
        <v>80</v>
      </c>
      <c r="C16" s="173" t="s">
        <v>96</v>
      </c>
      <c r="D16" s="174" t="s">
        <v>97</v>
      </c>
      <c r="E16" s="183" t="s">
        <v>98</v>
      </c>
      <c r="F16" s="184">
        <v>80460</v>
      </c>
      <c r="G16" s="184">
        <f>72720</f>
        <v>72720</v>
      </c>
      <c r="H16" s="185">
        <f>G16</f>
        <v>72720</v>
      </c>
      <c r="I16" s="177">
        <f t="shared" si="0"/>
        <v>-7740</v>
      </c>
      <c r="J16" s="186">
        <f t="shared" si="1"/>
        <v>-9.6196868008948542</v>
      </c>
      <c r="K16" s="348"/>
    </row>
    <row r="17" spans="1:11" ht="24.75" customHeight="1" x14ac:dyDescent="0.2">
      <c r="A17" s="356"/>
      <c r="B17" s="329"/>
      <c r="C17" s="174" t="s">
        <v>104</v>
      </c>
      <c r="D17" s="174" t="s">
        <v>100</v>
      </c>
      <c r="E17" s="183" t="s">
        <v>54</v>
      </c>
      <c r="F17" s="184">
        <f>21785359.61/1000</f>
        <v>21785.35961</v>
      </c>
      <c r="G17" s="184">
        <f>23006375.66/1000</f>
        <v>23006.375660000002</v>
      </c>
      <c r="H17" s="185">
        <f>G17</f>
        <v>23006.375660000002</v>
      </c>
      <c r="I17" s="177">
        <f t="shared" si="0"/>
        <v>1221.016050000002</v>
      </c>
      <c r="J17" s="186">
        <f t="shared" si="1"/>
        <v>5.604755082580902</v>
      </c>
      <c r="K17" s="348"/>
    </row>
    <row r="18" spans="1:11" ht="22.5" x14ac:dyDescent="0.2">
      <c r="A18" s="356" t="s">
        <v>75</v>
      </c>
      <c r="B18" s="357" t="s">
        <v>85</v>
      </c>
      <c r="C18" s="173" t="s">
        <v>105</v>
      </c>
      <c r="D18" s="174" t="s">
        <v>102</v>
      </c>
      <c r="E18" s="175" t="s">
        <v>98</v>
      </c>
      <c r="F18" s="176">
        <f>69025</f>
        <v>69025</v>
      </c>
      <c r="G18" s="176">
        <v>76668</v>
      </c>
      <c r="H18" s="177">
        <f>G18</f>
        <v>76668</v>
      </c>
      <c r="I18" s="177">
        <f t="shared" si="0"/>
        <v>7643</v>
      </c>
      <c r="J18" s="186">
        <f t="shared" si="1"/>
        <v>11.07279971024991</v>
      </c>
      <c r="K18" s="348"/>
    </row>
    <row r="19" spans="1:11" ht="33.75" x14ac:dyDescent="0.2">
      <c r="A19" s="356"/>
      <c r="B19" s="357"/>
      <c r="C19" s="174" t="s">
        <v>104</v>
      </c>
      <c r="D19" s="174" t="s">
        <v>100</v>
      </c>
      <c r="E19" s="175" t="s">
        <v>54</v>
      </c>
      <c r="F19" s="176">
        <f>18895840.39/1000</f>
        <v>18895.840390000001</v>
      </c>
      <c r="G19" s="176">
        <f>24453991.79/1000</f>
        <v>24453.99179</v>
      </c>
      <c r="H19" s="177">
        <f>G19</f>
        <v>24453.99179</v>
      </c>
      <c r="I19" s="177">
        <f t="shared" si="0"/>
        <v>5558.1513999999988</v>
      </c>
      <c r="J19" s="186">
        <f t="shared" si="1"/>
        <v>29.414682201387915</v>
      </c>
      <c r="K19" s="349"/>
    </row>
    <row r="20" spans="1:11" x14ac:dyDescent="0.2">
      <c r="A20" s="167"/>
      <c r="B20" s="362" t="s">
        <v>289</v>
      </c>
      <c r="C20" s="363"/>
      <c r="D20" s="364"/>
      <c r="E20" s="187"/>
      <c r="F20" s="188">
        <f>F12+F14+F17+F19</f>
        <v>161913.30000000002</v>
      </c>
      <c r="G20" s="188">
        <f t="shared" ref="G20:H20" si="2">G12+G14+G17+G19</f>
        <v>180008.88800999997</v>
      </c>
      <c r="H20" s="188">
        <f t="shared" si="2"/>
        <v>180008.88800999997</v>
      </c>
      <c r="I20" s="181">
        <f t="shared" si="0"/>
        <v>18095.588009999949</v>
      </c>
      <c r="J20" s="181">
        <f t="shared" si="1"/>
        <v>11.176097337278621</v>
      </c>
      <c r="K20" s="189"/>
    </row>
    <row r="21" spans="1:11" ht="15.75" customHeight="1" x14ac:dyDescent="0.2">
      <c r="A21" s="167"/>
      <c r="B21" s="354" t="s">
        <v>106</v>
      </c>
      <c r="C21" s="358"/>
      <c r="D21" s="358"/>
      <c r="E21" s="358"/>
      <c r="F21" s="358"/>
      <c r="G21" s="358"/>
      <c r="H21" s="358"/>
      <c r="I21" s="358"/>
      <c r="J21" s="355"/>
      <c r="K21" s="165"/>
    </row>
    <row r="22" spans="1:11" ht="34.5" customHeight="1" x14ac:dyDescent="0.2">
      <c r="A22" s="352" t="s">
        <v>77</v>
      </c>
      <c r="B22" s="329" t="s">
        <v>256</v>
      </c>
      <c r="C22" s="331" t="s">
        <v>257</v>
      </c>
      <c r="D22" s="174" t="s">
        <v>107</v>
      </c>
      <c r="E22" s="175" t="s">
        <v>108</v>
      </c>
      <c r="F22" s="176">
        <v>230200</v>
      </c>
      <c r="G22" s="176">
        <v>241600</v>
      </c>
      <c r="H22" s="177">
        <f>G22</f>
        <v>241600</v>
      </c>
      <c r="I22" s="186">
        <f t="shared" si="0"/>
        <v>11400</v>
      </c>
      <c r="J22" s="186">
        <f t="shared" si="1"/>
        <v>4.9522154648132064</v>
      </c>
      <c r="K22" s="221"/>
    </row>
    <row r="23" spans="1:11" ht="56.25" customHeight="1" x14ac:dyDescent="0.2">
      <c r="A23" s="327"/>
      <c r="B23" s="329"/>
      <c r="C23" s="331"/>
      <c r="D23" s="174" t="s">
        <v>185</v>
      </c>
      <c r="E23" s="175" t="s">
        <v>108</v>
      </c>
      <c r="F23" s="176">
        <v>35300</v>
      </c>
      <c r="G23" s="176">
        <v>35300</v>
      </c>
      <c r="H23" s="177">
        <f t="shared" ref="H23:H29" si="3">G23</f>
        <v>35300</v>
      </c>
      <c r="I23" s="186">
        <f t="shared" si="0"/>
        <v>0</v>
      </c>
      <c r="J23" s="186">
        <f t="shared" si="1"/>
        <v>0</v>
      </c>
      <c r="K23" s="347" t="s">
        <v>255</v>
      </c>
    </row>
    <row r="24" spans="1:11" ht="14.25" customHeight="1" x14ac:dyDescent="0.2">
      <c r="A24" s="327"/>
      <c r="B24" s="329"/>
      <c r="C24" s="331"/>
      <c r="D24" s="174" t="s">
        <v>186</v>
      </c>
      <c r="E24" s="175" t="s">
        <v>108</v>
      </c>
      <c r="F24" s="176">
        <v>19400</v>
      </c>
      <c r="G24" s="176">
        <v>19300</v>
      </c>
      <c r="H24" s="177">
        <f t="shared" si="3"/>
        <v>19300</v>
      </c>
      <c r="I24" s="186">
        <f t="shared" si="0"/>
        <v>-100</v>
      </c>
      <c r="J24" s="186">
        <f t="shared" si="1"/>
        <v>-0.51546391752577314</v>
      </c>
      <c r="K24" s="348"/>
    </row>
    <row r="25" spans="1:11" ht="33.75" x14ac:dyDescent="0.2">
      <c r="A25" s="328"/>
      <c r="B25" s="329"/>
      <c r="C25" s="174" t="s">
        <v>109</v>
      </c>
      <c r="D25" s="174" t="s">
        <v>110</v>
      </c>
      <c r="E25" s="175" t="s">
        <v>54</v>
      </c>
      <c r="F25" s="176">
        <f>(32450141.9+3766844.9+1363668.39)/1000</f>
        <v>37580.655189999998</v>
      </c>
      <c r="G25" s="176">
        <f>(28676354.03+3177515.96+1156824.27)/1000</f>
        <v>33010.694260000004</v>
      </c>
      <c r="H25" s="177">
        <f t="shared" si="3"/>
        <v>33010.694260000004</v>
      </c>
      <c r="I25" s="186">
        <f t="shared" si="0"/>
        <v>-4569.9609299999938</v>
      </c>
      <c r="J25" s="186">
        <f t="shared" si="1"/>
        <v>-12.160407813262486</v>
      </c>
      <c r="K25" s="348"/>
    </row>
    <row r="26" spans="1:11" ht="37.5" customHeight="1" x14ac:dyDescent="0.2">
      <c r="A26" s="332" t="s">
        <v>79</v>
      </c>
      <c r="B26" s="329" t="s">
        <v>111</v>
      </c>
      <c r="C26" s="191" t="s">
        <v>112</v>
      </c>
      <c r="D26" s="174" t="s">
        <v>113</v>
      </c>
      <c r="E26" s="175" t="s">
        <v>108</v>
      </c>
      <c r="F26" s="176">
        <v>8500</v>
      </c>
      <c r="G26" s="176">
        <v>8500</v>
      </c>
      <c r="H26" s="177">
        <f t="shared" si="3"/>
        <v>8500</v>
      </c>
      <c r="I26" s="186">
        <f t="shared" si="0"/>
        <v>0</v>
      </c>
      <c r="J26" s="186">
        <f t="shared" si="1"/>
        <v>0</v>
      </c>
      <c r="K26" s="348"/>
    </row>
    <row r="27" spans="1:11" ht="29.25" customHeight="1" x14ac:dyDescent="0.2">
      <c r="A27" s="328"/>
      <c r="B27" s="329"/>
      <c r="C27" s="174" t="s">
        <v>109</v>
      </c>
      <c r="D27" s="174" t="s">
        <v>114</v>
      </c>
      <c r="E27" s="175" t="s">
        <v>54</v>
      </c>
      <c r="F27" s="176">
        <f>9808100.36/1000</f>
        <v>9808.1003599999985</v>
      </c>
      <c r="G27" s="176">
        <f>8316468.82/1000</f>
        <v>8316.4688200000001</v>
      </c>
      <c r="H27" s="177">
        <f t="shared" si="3"/>
        <v>8316.4688200000001</v>
      </c>
      <c r="I27" s="186">
        <f t="shared" si="0"/>
        <v>-1491.6315399999985</v>
      </c>
      <c r="J27" s="186">
        <f t="shared" si="1"/>
        <v>-15.208159432006452</v>
      </c>
      <c r="K27" s="348"/>
    </row>
    <row r="28" spans="1:11" ht="24.75" customHeight="1" x14ac:dyDescent="0.2">
      <c r="A28" s="332" t="s">
        <v>83</v>
      </c>
      <c r="B28" s="329" t="s">
        <v>115</v>
      </c>
      <c r="C28" s="191" t="s">
        <v>116</v>
      </c>
      <c r="D28" s="174" t="s">
        <v>113</v>
      </c>
      <c r="E28" s="175" t="s">
        <v>108</v>
      </c>
      <c r="F28" s="176">
        <v>20050</v>
      </c>
      <c r="G28" s="176">
        <v>36800</v>
      </c>
      <c r="H28" s="177">
        <f t="shared" si="3"/>
        <v>36800</v>
      </c>
      <c r="I28" s="186">
        <f t="shared" si="0"/>
        <v>16750</v>
      </c>
      <c r="J28" s="186">
        <f t="shared" si="1"/>
        <v>83.541147132169584</v>
      </c>
      <c r="K28" s="348"/>
    </row>
    <row r="29" spans="1:11" ht="33.75" x14ac:dyDescent="0.2">
      <c r="A29" s="328"/>
      <c r="B29" s="329"/>
      <c r="C29" s="174" t="s">
        <v>109</v>
      </c>
      <c r="D29" s="174" t="s">
        <v>114</v>
      </c>
      <c r="E29" s="175" t="s">
        <v>54</v>
      </c>
      <c r="F29" s="176">
        <f>19948044.45/1000</f>
        <v>19948.044449999998</v>
      </c>
      <c r="G29" s="176">
        <f>31043951.74/1000</f>
        <v>31043.951739999997</v>
      </c>
      <c r="H29" s="177">
        <f t="shared" si="3"/>
        <v>31043.951739999997</v>
      </c>
      <c r="I29" s="186">
        <f t="shared" si="0"/>
        <v>11095.907289999999</v>
      </c>
      <c r="J29" s="186">
        <f t="shared" si="1"/>
        <v>55.624035317406772</v>
      </c>
      <c r="K29" s="349"/>
    </row>
    <row r="30" spans="1:11" ht="12" x14ac:dyDescent="0.2">
      <c r="A30" s="167"/>
      <c r="B30" s="359" t="s">
        <v>289</v>
      </c>
      <c r="C30" s="360"/>
      <c r="D30" s="361"/>
      <c r="E30" s="165"/>
      <c r="F30" s="190">
        <f>F29+F27+F25</f>
        <v>67336.799999999988</v>
      </c>
      <c r="G30" s="190">
        <f t="shared" ref="G30:H30" si="4">G29+G27+G25</f>
        <v>72371.114820000003</v>
      </c>
      <c r="H30" s="181">
        <f t="shared" si="4"/>
        <v>72371.114820000003</v>
      </c>
      <c r="I30" s="181">
        <f t="shared" si="0"/>
        <v>5034.3148200000142</v>
      </c>
      <c r="J30" s="190">
        <f t="shared" si="1"/>
        <v>7.4763202587589772</v>
      </c>
      <c r="K30" s="189"/>
    </row>
    <row r="31" spans="1:11" ht="15.75" customHeight="1" x14ac:dyDescent="0.2">
      <c r="A31" s="167"/>
      <c r="B31" s="353" t="s">
        <v>117</v>
      </c>
      <c r="C31" s="353"/>
      <c r="D31" s="353"/>
      <c r="E31" s="353"/>
      <c r="F31" s="353"/>
      <c r="G31" s="353"/>
      <c r="H31" s="353"/>
      <c r="I31" s="353"/>
      <c r="J31" s="353"/>
      <c r="K31" s="165"/>
    </row>
    <row r="32" spans="1:11" hidden="1" x14ac:dyDescent="0.2">
      <c r="A32" s="192"/>
      <c r="B32" s="354" t="s">
        <v>187</v>
      </c>
      <c r="C32" s="355"/>
      <c r="D32" s="193"/>
      <c r="E32" s="193"/>
      <c r="F32" s="194"/>
      <c r="G32" s="194"/>
      <c r="H32" s="193"/>
      <c r="I32" s="193"/>
      <c r="J32" s="193"/>
      <c r="K32" s="165"/>
    </row>
    <row r="33" spans="1:13" ht="45" x14ac:dyDescent="0.2">
      <c r="A33" s="332" t="s">
        <v>84</v>
      </c>
      <c r="B33" s="340" t="s">
        <v>118</v>
      </c>
      <c r="C33" s="195" t="s">
        <v>258</v>
      </c>
      <c r="D33" s="174" t="s">
        <v>119</v>
      </c>
      <c r="E33" s="175" t="s">
        <v>108</v>
      </c>
      <c r="F33" s="176">
        <v>310</v>
      </c>
      <c r="G33" s="176">
        <v>310</v>
      </c>
      <c r="H33" s="177">
        <f>G33</f>
        <v>310</v>
      </c>
      <c r="I33" s="186">
        <f t="shared" si="0"/>
        <v>0</v>
      </c>
      <c r="J33" s="186">
        <f t="shared" si="1"/>
        <v>0</v>
      </c>
      <c r="K33" s="165"/>
    </row>
    <row r="34" spans="1:13" ht="56.25" customHeight="1" x14ac:dyDescent="0.2">
      <c r="A34" s="328"/>
      <c r="B34" s="342"/>
      <c r="C34" s="174" t="s">
        <v>120</v>
      </c>
      <c r="D34" s="174" t="s">
        <v>114</v>
      </c>
      <c r="E34" s="175" t="s">
        <v>54</v>
      </c>
      <c r="F34" s="176">
        <f>75367466.05/1000</f>
        <v>75367.466050000003</v>
      </c>
      <c r="G34" s="176">
        <f>75554920.84/1000</f>
        <v>75554.920840000006</v>
      </c>
      <c r="H34" s="177">
        <f t="shared" ref="H34:H36" si="5">G34</f>
        <v>75554.920840000006</v>
      </c>
      <c r="I34" s="186">
        <f t="shared" si="0"/>
        <v>187.45479000000341</v>
      </c>
      <c r="J34" s="186">
        <f t="shared" si="1"/>
        <v>0.2487210992016673</v>
      </c>
      <c r="K34" s="347" t="s">
        <v>255</v>
      </c>
    </row>
    <row r="35" spans="1:13" ht="24" customHeight="1" x14ac:dyDescent="0.2">
      <c r="A35" s="332" t="s">
        <v>86</v>
      </c>
      <c r="B35" s="345" t="s">
        <v>121</v>
      </c>
      <c r="C35" s="195" t="s">
        <v>259</v>
      </c>
      <c r="D35" s="178" t="s">
        <v>122</v>
      </c>
      <c r="E35" s="196" t="s">
        <v>108</v>
      </c>
      <c r="F35" s="176">
        <v>27</v>
      </c>
      <c r="G35" s="176">
        <v>27</v>
      </c>
      <c r="H35" s="177">
        <f t="shared" si="5"/>
        <v>27</v>
      </c>
      <c r="I35" s="186">
        <f t="shared" si="0"/>
        <v>0</v>
      </c>
      <c r="J35" s="186">
        <f t="shared" si="1"/>
        <v>0</v>
      </c>
      <c r="K35" s="348"/>
    </row>
    <row r="36" spans="1:13" ht="33.75" x14ac:dyDescent="0.2">
      <c r="A36" s="328"/>
      <c r="B36" s="346"/>
      <c r="C36" s="174" t="s">
        <v>120</v>
      </c>
      <c r="D36" s="178" t="s">
        <v>114</v>
      </c>
      <c r="E36" s="196" t="s">
        <v>54</v>
      </c>
      <c r="F36" s="197">
        <f>43495933.95/1000</f>
        <v>43495.933950000006</v>
      </c>
      <c r="G36" s="197">
        <f>43707350.01/1000</f>
        <v>43707.350009999995</v>
      </c>
      <c r="H36" s="177">
        <f t="shared" si="5"/>
        <v>43707.350009999995</v>
      </c>
      <c r="I36" s="186">
        <f t="shared" si="0"/>
        <v>211.41605999998865</v>
      </c>
      <c r="J36" s="186">
        <f t="shared" si="1"/>
        <v>0.48605936417647289</v>
      </c>
      <c r="K36" s="348"/>
    </row>
    <row r="37" spans="1:13" ht="11.25" hidden="1" customHeight="1" x14ac:dyDescent="0.2">
      <c r="A37" s="198"/>
      <c r="B37" s="350" t="s">
        <v>188</v>
      </c>
      <c r="C37" s="351"/>
      <c r="D37" s="174"/>
      <c r="E37" s="175"/>
      <c r="F37" s="176"/>
      <c r="G37" s="176"/>
      <c r="H37" s="177"/>
      <c r="I37" s="186"/>
      <c r="J37" s="186"/>
      <c r="K37" s="348"/>
    </row>
    <row r="38" spans="1:13" ht="72" customHeight="1" x14ac:dyDescent="0.2">
      <c r="A38" s="332" t="s">
        <v>253</v>
      </c>
      <c r="B38" s="340" t="s">
        <v>123</v>
      </c>
      <c r="C38" s="195" t="s">
        <v>260</v>
      </c>
      <c r="D38" s="174" t="s">
        <v>124</v>
      </c>
      <c r="E38" s="175" t="s">
        <v>108</v>
      </c>
      <c r="F38" s="176">
        <v>702</v>
      </c>
      <c r="G38" s="176">
        <v>702</v>
      </c>
      <c r="H38" s="177">
        <f t="shared" ref="H38:H43" si="6">G38</f>
        <v>702</v>
      </c>
      <c r="I38" s="186">
        <f t="shared" si="0"/>
        <v>0</v>
      </c>
      <c r="J38" s="186">
        <f t="shared" si="1"/>
        <v>0</v>
      </c>
      <c r="K38" s="348"/>
    </row>
    <row r="39" spans="1:13" ht="33.75" x14ac:dyDescent="0.2">
      <c r="A39" s="328"/>
      <c r="B39" s="342"/>
      <c r="C39" s="174" t="s">
        <v>125</v>
      </c>
      <c r="D39" s="174" t="s">
        <v>114</v>
      </c>
      <c r="E39" s="175" t="s">
        <v>54</v>
      </c>
      <c r="F39" s="176">
        <f>66024801.26/1000</f>
        <v>66024.801259999993</v>
      </c>
      <c r="G39" s="176">
        <f>79298357.21/1000</f>
        <v>79298.357209999987</v>
      </c>
      <c r="H39" s="177">
        <f t="shared" si="6"/>
        <v>79298.357209999987</v>
      </c>
      <c r="I39" s="186">
        <f t="shared" si="0"/>
        <v>13273.555949999994</v>
      </c>
      <c r="J39" s="186">
        <f t="shared" si="1"/>
        <v>20.103893834878612</v>
      </c>
      <c r="K39" s="348"/>
      <c r="M39" s="199"/>
    </row>
    <row r="40" spans="1:13" ht="24" customHeight="1" x14ac:dyDescent="0.2">
      <c r="A40" s="352" t="s">
        <v>261</v>
      </c>
      <c r="B40" s="345" t="s">
        <v>126</v>
      </c>
      <c r="C40" s="195" t="s">
        <v>262</v>
      </c>
      <c r="D40" s="178" t="s">
        <v>122</v>
      </c>
      <c r="E40" s="196" t="s">
        <v>108</v>
      </c>
      <c r="F40" s="197">
        <v>40</v>
      </c>
      <c r="G40" s="197">
        <v>40</v>
      </c>
      <c r="H40" s="177">
        <f t="shared" si="6"/>
        <v>40</v>
      </c>
      <c r="I40" s="186">
        <f t="shared" si="0"/>
        <v>0</v>
      </c>
      <c r="J40" s="186">
        <f t="shared" si="1"/>
        <v>0</v>
      </c>
      <c r="K40" s="348"/>
    </row>
    <row r="41" spans="1:13" ht="33.75" x14ac:dyDescent="0.2">
      <c r="A41" s="328"/>
      <c r="B41" s="346"/>
      <c r="C41" s="174" t="s">
        <v>125</v>
      </c>
      <c r="D41" s="178" t="s">
        <v>114</v>
      </c>
      <c r="E41" s="196" t="s">
        <v>54</v>
      </c>
      <c r="F41" s="197">
        <f>24928299.74/1000</f>
        <v>24928.299739999999</v>
      </c>
      <c r="G41" s="197">
        <f>30010741.1/1000</f>
        <v>30010.741100000003</v>
      </c>
      <c r="H41" s="177">
        <f t="shared" si="6"/>
        <v>30010.741100000003</v>
      </c>
      <c r="I41" s="186">
        <f t="shared" si="0"/>
        <v>5082.4413600000044</v>
      </c>
      <c r="J41" s="186">
        <f t="shared" si="1"/>
        <v>20.388239121839142</v>
      </c>
      <c r="K41" s="348"/>
    </row>
    <row r="42" spans="1:13" ht="27" customHeight="1" x14ac:dyDescent="0.2">
      <c r="A42" s="332" t="s">
        <v>263</v>
      </c>
      <c r="B42" s="345" t="s">
        <v>127</v>
      </c>
      <c r="C42" s="200" t="s">
        <v>264</v>
      </c>
      <c r="D42" s="178" t="s">
        <v>128</v>
      </c>
      <c r="E42" s="196" t="s">
        <v>108</v>
      </c>
      <c r="F42" s="197">
        <v>10</v>
      </c>
      <c r="G42" s="197">
        <v>10</v>
      </c>
      <c r="H42" s="177">
        <f t="shared" si="6"/>
        <v>10</v>
      </c>
      <c r="I42" s="186">
        <f t="shared" si="0"/>
        <v>0</v>
      </c>
      <c r="J42" s="186">
        <f t="shared" si="1"/>
        <v>0</v>
      </c>
      <c r="K42" s="348"/>
    </row>
    <row r="43" spans="1:13" ht="33.75" x14ac:dyDescent="0.2">
      <c r="A43" s="328"/>
      <c r="B43" s="346"/>
      <c r="C43" s="174" t="s">
        <v>125</v>
      </c>
      <c r="D43" s="178" t="s">
        <v>114</v>
      </c>
      <c r="E43" s="196" t="s">
        <v>54</v>
      </c>
      <c r="F43" s="197">
        <f>1557499.01/1000</f>
        <v>1557.49901</v>
      </c>
      <c r="G43" s="197">
        <f>1896635.34/1000</f>
        <v>1896.63534</v>
      </c>
      <c r="H43" s="177">
        <f t="shared" si="6"/>
        <v>1896.63534</v>
      </c>
      <c r="I43" s="186">
        <f t="shared" si="0"/>
        <v>339.13633000000004</v>
      </c>
      <c r="J43" s="186">
        <f t="shared" si="1"/>
        <v>21.774417050833314</v>
      </c>
      <c r="K43" s="349"/>
    </row>
    <row r="44" spans="1:13" ht="14.25" x14ac:dyDescent="0.2">
      <c r="A44" s="167"/>
      <c r="B44" s="334" t="s">
        <v>289</v>
      </c>
      <c r="C44" s="335"/>
      <c r="D44" s="336"/>
      <c r="E44" s="165"/>
      <c r="F44" s="201">
        <f>F34+F36+F39+F41+F43</f>
        <v>211374.00000999999</v>
      </c>
      <c r="G44" s="201">
        <f t="shared" ref="G44:H44" si="7">G34+G36+G39+G41+G43</f>
        <v>230468.00450000001</v>
      </c>
      <c r="H44" s="201">
        <f t="shared" si="7"/>
        <v>230468.00450000001</v>
      </c>
      <c r="I44" s="202">
        <f t="shared" si="0"/>
        <v>19094.004490000021</v>
      </c>
      <c r="J44" s="202">
        <f t="shared" si="1"/>
        <v>9.0332796318831523</v>
      </c>
      <c r="K44" s="189"/>
    </row>
    <row r="45" spans="1:13" ht="12.75" x14ac:dyDescent="0.2">
      <c r="A45" s="167"/>
      <c r="B45" s="337" t="s">
        <v>189</v>
      </c>
      <c r="C45" s="338"/>
      <c r="D45" s="338"/>
      <c r="E45" s="338"/>
      <c r="F45" s="338"/>
      <c r="G45" s="338"/>
      <c r="H45" s="338"/>
      <c r="I45" s="338"/>
      <c r="J45" s="339"/>
      <c r="K45" s="165"/>
    </row>
    <row r="46" spans="1:13" ht="48" customHeight="1" x14ac:dyDescent="0.2">
      <c r="A46" s="326" t="s">
        <v>265</v>
      </c>
      <c r="B46" s="340" t="s">
        <v>129</v>
      </c>
      <c r="C46" s="343" t="s">
        <v>266</v>
      </c>
      <c r="D46" s="174" t="s">
        <v>130</v>
      </c>
      <c r="E46" s="175" t="s">
        <v>108</v>
      </c>
      <c r="F46" s="203">
        <v>1562</v>
      </c>
      <c r="G46" s="203">
        <f>F46</f>
        <v>1562</v>
      </c>
      <c r="H46" s="204">
        <f>G46</f>
        <v>1562</v>
      </c>
      <c r="I46" s="202">
        <f t="shared" si="0"/>
        <v>0</v>
      </c>
      <c r="J46" s="202">
        <f t="shared" si="1"/>
        <v>0</v>
      </c>
      <c r="K46" s="165"/>
    </row>
    <row r="47" spans="1:13" ht="33.75" x14ac:dyDescent="0.2">
      <c r="A47" s="327"/>
      <c r="B47" s="341"/>
      <c r="C47" s="344"/>
      <c r="D47" s="174" t="s">
        <v>131</v>
      </c>
      <c r="E47" s="175" t="s">
        <v>108</v>
      </c>
      <c r="F47" s="203">
        <v>1562</v>
      </c>
      <c r="G47" s="203">
        <v>1562</v>
      </c>
      <c r="H47" s="204">
        <f t="shared" ref="H47:H53" si="8">G47</f>
        <v>1562</v>
      </c>
      <c r="I47" s="202">
        <f t="shared" si="0"/>
        <v>0</v>
      </c>
      <c r="J47" s="202">
        <f t="shared" si="1"/>
        <v>0</v>
      </c>
      <c r="K47" s="165"/>
    </row>
    <row r="48" spans="1:13" ht="33.75" x14ac:dyDescent="0.2">
      <c r="A48" s="328"/>
      <c r="B48" s="342"/>
      <c r="C48" s="174" t="s">
        <v>132</v>
      </c>
      <c r="D48" s="174" t="s">
        <v>114</v>
      </c>
      <c r="E48" s="175" t="s">
        <v>9</v>
      </c>
      <c r="F48" s="176">
        <f>30288798.38/1000</f>
        <v>30288.79838</v>
      </c>
      <c r="G48" s="176">
        <f>30403534.37/1000</f>
        <v>30403.534370000001</v>
      </c>
      <c r="H48" s="177">
        <f t="shared" si="8"/>
        <v>30403.534370000001</v>
      </c>
      <c r="I48" s="186">
        <f t="shared" si="0"/>
        <v>114.73599000000104</v>
      </c>
      <c r="J48" s="186">
        <f t="shared" si="1"/>
        <v>0.37880667486552511</v>
      </c>
      <c r="K48" s="165"/>
    </row>
    <row r="49" spans="1:11" ht="46.5" customHeight="1" x14ac:dyDescent="0.2">
      <c r="A49" s="326" t="s">
        <v>267</v>
      </c>
      <c r="B49" s="329" t="s">
        <v>133</v>
      </c>
      <c r="C49" s="330" t="s">
        <v>268</v>
      </c>
      <c r="D49" s="174" t="s">
        <v>134</v>
      </c>
      <c r="E49" s="175" t="s">
        <v>108</v>
      </c>
      <c r="F49" s="205">
        <v>781</v>
      </c>
      <c r="G49" s="205">
        <f>F49</f>
        <v>781</v>
      </c>
      <c r="H49" s="206">
        <f t="shared" si="8"/>
        <v>781</v>
      </c>
      <c r="I49" s="202">
        <f t="shared" si="0"/>
        <v>0</v>
      </c>
      <c r="J49" s="202">
        <f t="shared" si="1"/>
        <v>0</v>
      </c>
      <c r="K49" s="165"/>
    </row>
    <row r="50" spans="1:11" ht="33.75" x14ac:dyDescent="0.2">
      <c r="A50" s="327"/>
      <c r="B50" s="329"/>
      <c r="C50" s="331"/>
      <c r="D50" s="174" t="s">
        <v>135</v>
      </c>
      <c r="E50" s="175" t="s">
        <v>108</v>
      </c>
      <c r="F50" s="207">
        <v>781</v>
      </c>
      <c r="G50" s="205">
        <f>F50</f>
        <v>781</v>
      </c>
      <c r="H50" s="206">
        <f t="shared" si="8"/>
        <v>781</v>
      </c>
      <c r="I50" s="202">
        <f t="shared" si="0"/>
        <v>0</v>
      </c>
      <c r="J50" s="202">
        <f t="shared" si="1"/>
        <v>0</v>
      </c>
      <c r="K50" s="165"/>
    </row>
    <row r="51" spans="1:11" ht="33.75" x14ac:dyDescent="0.2">
      <c r="A51" s="328"/>
      <c r="B51" s="329"/>
      <c r="C51" s="174" t="s">
        <v>132</v>
      </c>
      <c r="D51" s="174" t="s">
        <v>114</v>
      </c>
      <c r="E51" s="175" t="s">
        <v>9</v>
      </c>
      <c r="F51" s="176">
        <f>7460299.86/1000</f>
        <v>7460.2998600000001</v>
      </c>
      <c r="G51" s="176">
        <f>7521008.07/1000</f>
        <v>7521.0080699999999</v>
      </c>
      <c r="H51" s="177">
        <f t="shared" si="8"/>
        <v>7521.0080699999999</v>
      </c>
      <c r="I51" s="186">
        <f t="shared" si="0"/>
        <v>60.708209999999781</v>
      </c>
      <c r="J51" s="186">
        <f t="shared" si="1"/>
        <v>0.81375026660121108</v>
      </c>
      <c r="K51" s="165"/>
    </row>
    <row r="52" spans="1:11" ht="22.5" x14ac:dyDescent="0.2">
      <c r="A52" s="332" t="s">
        <v>269</v>
      </c>
      <c r="B52" s="333" t="s">
        <v>136</v>
      </c>
      <c r="C52" s="191" t="s">
        <v>270</v>
      </c>
      <c r="D52" s="178" t="s">
        <v>137</v>
      </c>
      <c r="E52" s="196" t="s">
        <v>138</v>
      </c>
      <c r="F52" s="208">
        <v>53259.6</v>
      </c>
      <c r="G52" s="208">
        <f>F52</f>
        <v>53259.6</v>
      </c>
      <c r="H52" s="177">
        <f t="shared" si="8"/>
        <v>53259.6</v>
      </c>
      <c r="I52" s="202">
        <f t="shared" si="0"/>
        <v>0</v>
      </c>
      <c r="J52" s="202">
        <f t="shared" si="1"/>
        <v>0</v>
      </c>
      <c r="K52" s="209"/>
    </row>
    <row r="53" spans="1:11" ht="33.75" x14ac:dyDescent="0.2">
      <c r="A53" s="328"/>
      <c r="B53" s="333"/>
      <c r="C53" s="174" t="s">
        <v>132</v>
      </c>
      <c r="D53" s="178" t="s">
        <v>114</v>
      </c>
      <c r="E53" s="196" t="s">
        <v>9</v>
      </c>
      <c r="F53" s="210">
        <f>30908401.76/1000</f>
        <v>30908.401760000001</v>
      </c>
      <c r="G53" s="210">
        <f>30079627.55/1000</f>
        <v>30079.627550000001</v>
      </c>
      <c r="H53" s="177">
        <f t="shared" si="8"/>
        <v>30079.627550000001</v>
      </c>
      <c r="I53" s="186">
        <f t="shared" si="0"/>
        <v>-828.77420999999958</v>
      </c>
      <c r="J53" s="186">
        <f t="shared" si="1"/>
        <v>-2.6813881106999027</v>
      </c>
      <c r="K53" s="209"/>
    </row>
    <row r="54" spans="1:11" ht="11.25" customHeight="1" x14ac:dyDescent="0.2">
      <c r="A54" s="167"/>
      <c r="B54" s="334" t="s">
        <v>289</v>
      </c>
      <c r="C54" s="335"/>
      <c r="D54" s="336"/>
      <c r="E54" s="187"/>
      <c r="F54" s="211">
        <f>F53+F51+F48</f>
        <v>68657.5</v>
      </c>
      <c r="G54" s="211">
        <f t="shared" ref="G54:H54" si="9">G53+G51+G48</f>
        <v>68004.169989999995</v>
      </c>
      <c r="H54" s="212">
        <f t="shared" si="9"/>
        <v>68004.169989999995</v>
      </c>
      <c r="I54" s="213">
        <f t="shared" si="0"/>
        <v>-653.33001000000513</v>
      </c>
      <c r="J54" s="181">
        <f t="shared" si="1"/>
        <v>-0.95157850198449556</v>
      </c>
      <c r="K54" s="209"/>
    </row>
    <row r="55" spans="1:11" ht="14.25" x14ac:dyDescent="0.2">
      <c r="A55" s="167"/>
      <c r="B55" s="324" t="s">
        <v>23</v>
      </c>
      <c r="C55" s="325"/>
      <c r="D55" s="214"/>
      <c r="E55" s="187"/>
      <c r="F55" s="222">
        <f>F20+F30+F44+F54</f>
        <v>509281.60000999999</v>
      </c>
      <c r="G55" s="222">
        <f t="shared" ref="G55:H55" si="10">G20+G30+G44+G54</f>
        <v>550852.1773199999</v>
      </c>
      <c r="H55" s="222">
        <f t="shared" si="10"/>
        <v>550852.1773199999</v>
      </c>
      <c r="I55" s="223">
        <f t="shared" si="0"/>
        <v>41570.577309999906</v>
      </c>
      <c r="J55" s="224">
        <f t="shared" si="1"/>
        <v>8.1625916406922308</v>
      </c>
      <c r="K55" s="182"/>
    </row>
  </sheetData>
  <mergeCells count="63">
    <mergeCell ref="C9:J9"/>
    <mergeCell ref="A3:K3"/>
    <mergeCell ref="C4:D4"/>
    <mergeCell ref="E4:F4"/>
    <mergeCell ref="A6:A7"/>
    <mergeCell ref="B6:B7"/>
    <mergeCell ref="C6:C7"/>
    <mergeCell ref="D6:D7"/>
    <mergeCell ref="E6:E7"/>
    <mergeCell ref="F6:F7"/>
    <mergeCell ref="G6:G7"/>
    <mergeCell ref="H6:H7"/>
    <mergeCell ref="I6:J6"/>
    <mergeCell ref="K6:K7"/>
    <mergeCell ref="C8:J8"/>
    <mergeCell ref="K12:K19"/>
    <mergeCell ref="K23:K29"/>
    <mergeCell ref="B20:D20"/>
    <mergeCell ref="B10:C10"/>
    <mergeCell ref="A11:A12"/>
    <mergeCell ref="B11:B12"/>
    <mergeCell ref="A13:A14"/>
    <mergeCell ref="B13:B14"/>
    <mergeCell ref="B15:C15"/>
    <mergeCell ref="A16:A17"/>
    <mergeCell ref="B16:B17"/>
    <mergeCell ref="B31:J31"/>
    <mergeCell ref="B32:C32"/>
    <mergeCell ref="A33:A34"/>
    <mergeCell ref="B33:B34"/>
    <mergeCell ref="A18:A19"/>
    <mergeCell ref="B18:B19"/>
    <mergeCell ref="A26:A27"/>
    <mergeCell ref="B26:B27"/>
    <mergeCell ref="A28:A29"/>
    <mergeCell ref="B28:B29"/>
    <mergeCell ref="B21:J21"/>
    <mergeCell ref="A22:A25"/>
    <mergeCell ref="B22:B25"/>
    <mergeCell ref="C22:C24"/>
    <mergeCell ref="B30:D30"/>
    <mergeCell ref="A42:A43"/>
    <mergeCell ref="B42:B43"/>
    <mergeCell ref="K34:K43"/>
    <mergeCell ref="A35:A36"/>
    <mergeCell ref="B35:B36"/>
    <mergeCell ref="B37:C37"/>
    <mergeCell ref="A38:A39"/>
    <mergeCell ref="B38:B39"/>
    <mergeCell ref="A40:A41"/>
    <mergeCell ref="B40:B41"/>
    <mergeCell ref="B44:D44"/>
    <mergeCell ref="B45:J45"/>
    <mergeCell ref="A46:A48"/>
    <mergeCell ref="B46:B48"/>
    <mergeCell ref="C46:C47"/>
    <mergeCell ref="B55:C55"/>
    <mergeCell ref="A49:A51"/>
    <mergeCell ref="B49:B51"/>
    <mergeCell ref="C49:C50"/>
    <mergeCell ref="A52:A53"/>
    <mergeCell ref="B52:B53"/>
    <mergeCell ref="B54:D54"/>
  </mergeCells>
  <pageMargins left="0.39370078740157483" right="0.19685039370078741" top="0.39370078740157483" bottom="0.39370078740157483" header="0.31496062992125984" footer="0.31496062992125984"/>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K23"/>
  <sheetViews>
    <sheetView workbookViewId="0">
      <selection activeCell="M10" sqref="M10"/>
    </sheetView>
  </sheetViews>
  <sheetFormatPr defaultRowHeight="15.75" x14ac:dyDescent="0.25"/>
  <cols>
    <col min="1" max="1" width="6.7109375" style="1" customWidth="1"/>
    <col min="2" max="2" width="23.42578125" style="2" customWidth="1"/>
    <col min="3" max="3" width="15" style="2" customWidth="1"/>
    <col min="4" max="4" width="29.5703125" style="2" customWidth="1"/>
    <col min="5" max="5" width="12" style="2" customWidth="1"/>
    <col min="6" max="6" width="13.85546875" style="2" customWidth="1"/>
    <col min="7" max="7" width="14.7109375" style="2" customWidth="1"/>
    <col min="8" max="8" width="14" style="2" customWidth="1"/>
    <col min="9" max="9" width="12.42578125" style="2" customWidth="1"/>
    <col min="10" max="10" width="11.5703125" style="2" customWidth="1"/>
    <col min="11" max="11" width="25.140625" style="2" customWidth="1"/>
    <col min="12" max="16384" width="9.140625" style="2"/>
  </cols>
  <sheetData>
    <row r="1" spans="1:11" x14ac:dyDescent="0.25">
      <c r="H1" s="65"/>
      <c r="K1" s="4" t="s">
        <v>191</v>
      </c>
    </row>
    <row r="2" spans="1:11" x14ac:dyDescent="0.25">
      <c r="H2" s="65"/>
      <c r="K2" s="4"/>
    </row>
    <row r="3" spans="1:11" ht="47.25" customHeight="1" x14ac:dyDescent="0.25">
      <c r="A3" s="284" t="s">
        <v>297</v>
      </c>
      <c r="B3" s="284"/>
      <c r="C3" s="284"/>
      <c r="D3" s="284"/>
      <c r="E3" s="284"/>
      <c r="F3" s="284"/>
      <c r="G3" s="284"/>
      <c r="H3" s="284"/>
      <c r="I3" s="284"/>
      <c r="J3" s="284"/>
      <c r="K3" s="284"/>
    </row>
    <row r="4" spans="1:11" ht="27" customHeight="1" x14ac:dyDescent="0.25">
      <c r="A4" s="216"/>
      <c r="B4" s="385" t="s">
        <v>192</v>
      </c>
      <c r="C4" s="385"/>
      <c r="D4" s="385"/>
      <c r="E4" s="385"/>
      <c r="F4" s="385"/>
      <c r="G4" s="385"/>
      <c r="H4" s="385"/>
      <c r="I4" s="385"/>
      <c r="J4" s="216"/>
      <c r="K4" s="216"/>
    </row>
    <row r="5" spans="1:11" x14ac:dyDescent="0.25">
      <c r="E5" s="6"/>
      <c r="F5" s="6"/>
      <c r="K5" s="234"/>
    </row>
    <row r="6" spans="1:11" s="66" customFormat="1" x14ac:dyDescent="0.25">
      <c r="A6" s="261" t="s">
        <v>0</v>
      </c>
      <c r="B6" s="386" t="s">
        <v>1</v>
      </c>
      <c r="C6" s="280" t="s">
        <v>292</v>
      </c>
      <c r="D6" s="275" t="s">
        <v>3</v>
      </c>
      <c r="E6" s="275" t="s">
        <v>4</v>
      </c>
      <c r="F6" s="275" t="s">
        <v>5</v>
      </c>
      <c r="G6" s="388" t="s">
        <v>193</v>
      </c>
      <c r="H6" s="388" t="s">
        <v>6</v>
      </c>
      <c r="I6" s="270" t="s">
        <v>7</v>
      </c>
      <c r="J6" s="270"/>
      <c r="K6" s="388" t="s">
        <v>8</v>
      </c>
    </row>
    <row r="7" spans="1:11" ht="55.5" customHeight="1" x14ac:dyDescent="0.25">
      <c r="A7" s="262"/>
      <c r="B7" s="387"/>
      <c r="C7" s="281"/>
      <c r="D7" s="276"/>
      <c r="E7" s="276"/>
      <c r="F7" s="276"/>
      <c r="G7" s="388"/>
      <c r="H7" s="388"/>
      <c r="I7" s="217" t="s">
        <v>9</v>
      </c>
      <c r="J7" s="217" t="s">
        <v>10</v>
      </c>
      <c r="K7" s="388"/>
    </row>
    <row r="8" spans="1:11" ht="27" customHeight="1" x14ac:dyDescent="0.25">
      <c r="A8" s="67">
        <v>1</v>
      </c>
      <c r="B8" s="389" t="s">
        <v>194</v>
      </c>
      <c r="C8" s="390"/>
      <c r="D8" s="390"/>
      <c r="E8" s="390"/>
      <c r="F8" s="390"/>
      <c r="G8" s="390"/>
      <c r="H8" s="68"/>
      <c r="I8" s="68"/>
      <c r="J8" s="68"/>
      <c r="K8" s="7"/>
    </row>
    <row r="9" spans="1:11" x14ac:dyDescent="0.25">
      <c r="A9" s="391" t="s">
        <v>11</v>
      </c>
      <c r="B9" s="393" t="s">
        <v>195</v>
      </c>
      <c r="C9" s="395" t="s">
        <v>293</v>
      </c>
      <c r="D9" s="388" t="s">
        <v>196</v>
      </c>
      <c r="E9" s="230" t="s">
        <v>197</v>
      </c>
      <c r="F9" s="225">
        <v>1922659</v>
      </c>
      <c r="G9" s="225">
        <v>1922659</v>
      </c>
      <c r="H9" s="225">
        <v>1922659</v>
      </c>
      <c r="I9" s="10" t="s">
        <v>198</v>
      </c>
      <c r="J9" s="10" t="s">
        <v>198</v>
      </c>
      <c r="K9" s="10" t="s">
        <v>198</v>
      </c>
    </row>
    <row r="10" spans="1:11" ht="87.75" customHeight="1" x14ac:dyDescent="0.25">
      <c r="A10" s="392"/>
      <c r="B10" s="394"/>
      <c r="C10" s="396"/>
      <c r="D10" s="388"/>
      <c r="E10" s="231" t="s">
        <v>9</v>
      </c>
      <c r="F10" s="225">
        <v>5067.2</v>
      </c>
      <c r="G10" s="225">
        <v>5067.2</v>
      </c>
      <c r="H10" s="225">
        <v>5067.2</v>
      </c>
      <c r="I10" s="10" t="s">
        <v>198</v>
      </c>
      <c r="J10" s="10" t="s">
        <v>198</v>
      </c>
      <c r="K10" s="10" t="s">
        <v>198</v>
      </c>
    </row>
    <row r="11" spans="1:11" x14ac:dyDescent="0.25">
      <c r="A11" s="399" t="s">
        <v>19</v>
      </c>
      <c r="B11" s="393" t="s">
        <v>199</v>
      </c>
      <c r="C11" s="395" t="s">
        <v>294</v>
      </c>
      <c r="D11" s="388" t="s">
        <v>200</v>
      </c>
      <c r="E11" s="230" t="s">
        <v>201</v>
      </c>
      <c r="F11" s="225">
        <v>404.5</v>
      </c>
      <c r="G11" s="225">
        <v>404.5</v>
      </c>
      <c r="H11" s="225">
        <v>404.5</v>
      </c>
      <c r="I11" s="10" t="s">
        <v>198</v>
      </c>
      <c r="J11" s="10" t="s">
        <v>198</v>
      </c>
      <c r="K11" s="10" t="s">
        <v>198</v>
      </c>
    </row>
    <row r="12" spans="1:11" ht="91.5" customHeight="1" x14ac:dyDescent="0.25">
      <c r="A12" s="400"/>
      <c r="B12" s="402"/>
      <c r="C12" s="403"/>
      <c r="D12" s="388"/>
      <c r="E12" s="230" t="s">
        <v>9</v>
      </c>
      <c r="F12" s="225">
        <v>39690.9</v>
      </c>
      <c r="G12" s="225">
        <v>43621</v>
      </c>
      <c r="H12" s="225">
        <v>43621</v>
      </c>
      <c r="I12" s="10" t="s">
        <v>198</v>
      </c>
      <c r="J12" s="10" t="s">
        <v>198</v>
      </c>
      <c r="K12" s="10" t="s">
        <v>198</v>
      </c>
    </row>
    <row r="13" spans="1:11" x14ac:dyDescent="0.25">
      <c r="A13" s="400"/>
      <c r="B13" s="402"/>
      <c r="C13" s="403"/>
      <c r="D13" s="388" t="s">
        <v>202</v>
      </c>
      <c r="E13" s="230" t="s">
        <v>203</v>
      </c>
      <c r="F13" s="225">
        <v>1186.58</v>
      </c>
      <c r="G13" s="225">
        <v>1186.58</v>
      </c>
      <c r="H13" s="225">
        <v>1186.58</v>
      </c>
      <c r="I13" s="10" t="s">
        <v>198</v>
      </c>
      <c r="J13" s="10" t="s">
        <v>198</v>
      </c>
      <c r="K13" s="10" t="s">
        <v>198</v>
      </c>
    </row>
    <row r="14" spans="1:11" ht="33.75" customHeight="1" x14ac:dyDescent="0.25">
      <c r="A14" s="401"/>
      <c r="B14" s="394"/>
      <c r="C14" s="396"/>
      <c r="D14" s="388"/>
      <c r="E14" s="230" t="s">
        <v>9</v>
      </c>
      <c r="F14" s="225">
        <v>4717.1000000000004</v>
      </c>
      <c r="G14" s="225">
        <v>4717.1000000000004</v>
      </c>
      <c r="H14" s="225">
        <v>4717.1000000000004</v>
      </c>
      <c r="I14" s="10" t="s">
        <v>198</v>
      </c>
      <c r="J14" s="10" t="s">
        <v>198</v>
      </c>
      <c r="K14" s="10" t="s">
        <v>198</v>
      </c>
    </row>
    <row r="15" spans="1:11" x14ac:dyDescent="0.25">
      <c r="A15" s="397" t="s">
        <v>21</v>
      </c>
      <c r="B15" s="388" t="s">
        <v>204</v>
      </c>
      <c r="C15" s="398" t="s">
        <v>295</v>
      </c>
      <c r="D15" s="388" t="s">
        <v>205</v>
      </c>
      <c r="E15" s="230" t="s">
        <v>206</v>
      </c>
      <c r="F15" s="225">
        <v>203579.9</v>
      </c>
      <c r="G15" s="225">
        <v>203579.9</v>
      </c>
      <c r="H15" s="225">
        <v>203579.9</v>
      </c>
      <c r="I15" s="10" t="s">
        <v>198</v>
      </c>
      <c r="J15" s="10" t="s">
        <v>198</v>
      </c>
      <c r="K15" s="10" t="s">
        <v>198</v>
      </c>
    </row>
    <row r="16" spans="1:11" ht="78.75" customHeight="1" x14ac:dyDescent="0.25">
      <c r="A16" s="397"/>
      <c r="B16" s="388"/>
      <c r="C16" s="398"/>
      <c r="D16" s="388"/>
      <c r="E16" s="230" t="s">
        <v>9</v>
      </c>
      <c r="F16" s="225">
        <v>20233.3</v>
      </c>
      <c r="G16" s="225">
        <v>20233.3</v>
      </c>
      <c r="H16" s="225">
        <v>20233.3</v>
      </c>
      <c r="I16" s="10" t="s">
        <v>198</v>
      </c>
      <c r="J16" s="10" t="s">
        <v>198</v>
      </c>
      <c r="K16" s="10" t="s">
        <v>198</v>
      </c>
    </row>
    <row r="17" spans="1:11" ht="31.5" customHeight="1" x14ac:dyDescent="0.25">
      <c r="A17" s="226"/>
      <c r="B17" s="227" t="s">
        <v>23</v>
      </c>
      <c r="C17" s="228"/>
      <c r="D17" s="11"/>
      <c r="E17" s="230"/>
      <c r="F17" s="225">
        <f>F10+F12+F14+F16</f>
        <v>69708.5</v>
      </c>
      <c r="G17" s="225">
        <f t="shared" ref="G17:H17" si="0">G10+G12+G14+G16</f>
        <v>73638.599999999991</v>
      </c>
      <c r="H17" s="225">
        <f t="shared" si="0"/>
        <v>73638.599999999991</v>
      </c>
      <c r="I17" s="10" t="s">
        <v>198</v>
      </c>
      <c r="J17" s="10" t="s">
        <v>198</v>
      </c>
      <c r="K17" s="10" t="s">
        <v>198</v>
      </c>
    </row>
    <row r="18" spans="1:11" ht="27.75" customHeight="1" x14ac:dyDescent="0.25">
      <c r="A18" s="14">
        <v>2</v>
      </c>
      <c r="B18" s="404" t="s">
        <v>207</v>
      </c>
      <c r="C18" s="405"/>
      <c r="D18" s="405"/>
      <c r="E18" s="405"/>
      <c r="F18" s="405"/>
      <c r="G18" s="405"/>
      <c r="H18" s="405"/>
      <c r="I18" s="405"/>
      <c r="J18" s="405"/>
      <c r="K18" s="406"/>
    </row>
    <row r="19" spans="1:11" ht="15.75" customHeight="1" x14ac:dyDescent="0.25">
      <c r="A19" s="391" t="s">
        <v>173</v>
      </c>
      <c r="B19" s="407" t="s">
        <v>208</v>
      </c>
      <c r="C19" s="410" t="s">
        <v>296</v>
      </c>
      <c r="D19" s="388" t="s">
        <v>209</v>
      </c>
      <c r="E19" s="232" t="s">
        <v>210</v>
      </c>
      <c r="F19" s="10">
        <v>404.5</v>
      </c>
      <c r="G19" s="10">
        <v>404.5</v>
      </c>
      <c r="H19" s="10">
        <v>404.5</v>
      </c>
      <c r="I19" s="11" t="s">
        <v>198</v>
      </c>
      <c r="J19" s="11" t="s">
        <v>198</v>
      </c>
      <c r="K19" s="11" t="s">
        <v>198</v>
      </c>
    </row>
    <row r="20" spans="1:11" ht="147.75" customHeight="1" x14ac:dyDescent="0.25">
      <c r="A20" s="392"/>
      <c r="B20" s="408"/>
      <c r="C20" s="411"/>
      <c r="D20" s="388"/>
      <c r="E20" s="232" t="s">
        <v>9</v>
      </c>
      <c r="F20" s="225">
        <v>61467.6</v>
      </c>
      <c r="G20" s="225">
        <v>66310.8</v>
      </c>
      <c r="H20" s="225">
        <v>66310.8</v>
      </c>
      <c r="I20" s="11" t="s">
        <v>198</v>
      </c>
      <c r="J20" s="11" t="s">
        <v>198</v>
      </c>
      <c r="K20" s="11" t="s">
        <v>198</v>
      </c>
    </row>
    <row r="21" spans="1:11" ht="54.75" customHeight="1" x14ac:dyDescent="0.25">
      <c r="A21" s="391" t="s">
        <v>174</v>
      </c>
      <c r="B21" s="408"/>
      <c r="C21" s="411"/>
      <c r="D21" s="388" t="s">
        <v>211</v>
      </c>
      <c r="E21" s="232" t="s">
        <v>36</v>
      </c>
      <c r="F21" s="225">
        <v>182</v>
      </c>
      <c r="G21" s="225">
        <v>182</v>
      </c>
      <c r="H21" s="225">
        <v>182</v>
      </c>
      <c r="I21" s="11" t="s">
        <v>198</v>
      </c>
      <c r="J21" s="11" t="s">
        <v>198</v>
      </c>
      <c r="K21" s="11" t="s">
        <v>198</v>
      </c>
    </row>
    <row r="22" spans="1:11" ht="99.75" customHeight="1" x14ac:dyDescent="0.25">
      <c r="A22" s="392"/>
      <c r="B22" s="409"/>
      <c r="C22" s="412"/>
      <c r="D22" s="388"/>
      <c r="E22" s="232" t="s">
        <v>9</v>
      </c>
      <c r="F22" s="225">
        <v>7755.6</v>
      </c>
      <c r="G22" s="225">
        <v>8982.2000000000007</v>
      </c>
      <c r="H22" s="225">
        <v>8982.2000000000007</v>
      </c>
      <c r="I22" s="11" t="s">
        <v>198</v>
      </c>
      <c r="J22" s="11" t="s">
        <v>198</v>
      </c>
      <c r="K22" s="11" t="s">
        <v>198</v>
      </c>
    </row>
    <row r="23" spans="1:11" x14ac:dyDescent="0.25">
      <c r="A23" s="69"/>
      <c r="B23" s="227" t="s">
        <v>23</v>
      </c>
      <c r="C23" s="229"/>
      <c r="D23" s="8"/>
      <c r="E23" s="233"/>
      <c r="F23" s="225">
        <f>F20+F22</f>
        <v>69223.199999999997</v>
      </c>
      <c r="G23" s="225">
        <f t="shared" ref="G23:H23" si="1">G20+G22</f>
        <v>75293</v>
      </c>
      <c r="H23" s="225">
        <f t="shared" si="1"/>
        <v>75293</v>
      </c>
      <c r="I23" s="8"/>
      <c r="J23" s="8"/>
      <c r="K23" s="8"/>
    </row>
  </sheetData>
  <mergeCells count="33">
    <mergeCell ref="B18:K18"/>
    <mergeCell ref="A19:A20"/>
    <mergeCell ref="B19:B22"/>
    <mergeCell ref="C19:C22"/>
    <mergeCell ref="D19:D20"/>
    <mergeCell ref="A21:A22"/>
    <mergeCell ref="D21:D22"/>
    <mergeCell ref="A15:A16"/>
    <mergeCell ref="B15:B16"/>
    <mergeCell ref="C15:C16"/>
    <mergeCell ref="D15:D16"/>
    <mergeCell ref="I6:J6"/>
    <mergeCell ref="A11:A14"/>
    <mergeCell ref="B11:B14"/>
    <mergeCell ref="C11:C14"/>
    <mergeCell ref="D11:D12"/>
    <mergeCell ref="D13:D14"/>
    <mergeCell ref="B8:G8"/>
    <mergeCell ref="A9:A10"/>
    <mergeCell ref="B9:B10"/>
    <mergeCell ref="C9:C10"/>
    <mergeCell ref="D9:D10"/>
    <mergeCell ref="A3:K3"/>
    <mergeCell ref="B4:I4"/>
    <mergeCell ref="A6:A7"/>
    <mergeCell ref="B6:B7"/>
    <mergeCell ref="C6:C7"/>
    <mergeCell ref="D6:D7"/>
    <mergeCell ref="E6:E7"/>
    <mergeCell ref="F6:F7"/>
    <mergeCell ref="G6:G7"/>
    <mergeCell ref="H6:H7"/>
    <mergeCell ref="K6:K7"/>
  </mergeCells>
  <pageMargins left="0.11811023622047245" right="0.11811023622047245" top="0.74803149606299213" bottom="0.15748031496062992"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Администрация</vt:lpstr>
      <vt:lpstr>Образование</vt:lpstr>
      <vt:lpstr>Культура</vt:lpstr>
      <vt:lpstr>ЖКХ</vt:lpstr>
      <vt:lpstr>ЖКХ!Заголовки_для_печати</vt:lpstr>
      <vt:lpstr>Образование!Заголовки_для_печати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Захаревич Елена</dc:creator>
  <cp:lastModifiedBy>Захаревич Елена</cp:lastModifiedBy>
  <cp:lastPrinted>2025-03-26T03:44:37Z</cp:lastPrinted>
  <dcterms:created xsi:type="dcterms:W3CDTF">2023-04-11T01:56:34Z</dcterms:created>
  <dcterms:modified xsi:type="dcterms:W3CDTF">2025-04-04T03:24:21Z</dcterms:modified>
</cp:coreProperties>
</file>