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рпр" sheetId="1" r:id="rId1"/>
  </sheets>
  <definedNames>
    <definedName name="_xlnm._FilterDatabase" localSheetId="0" hidden="1">рпр!$D$1:$D$590</definedName>
    <definedName name="_xlnm.Print_Titles" localSheetId="0">рпр!$6:$7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7" i="1" l="1"/>
  <c r="G247" i="1"/>
  <c r="E247" i="1"/>
  <c r="F250" i="1"/>
  <c r="G250" i="1"/>
  <c r="E250" i="1"/>
  <c r="G60" i="1"/>
  <c r="F60" i="1"/>
  <c r="F507" i="1"/>
  <c r="G507" i="1"/>
  <c r="E507" i="1"/>
  <c r="E261" i="1"/>
  <c r="G261" i="1" l="1"/>
  <c r="F261" i="1"/>
  <c r="E60" i="1" l="1"/>
  <c r="G287" i="1" l="1"/>
  <c r="G286" i="1" s="1"/>
  <c r="G285" i="1" s="1"/>
  <c r="F287" i="1"/>
  <c r="F286" i="1" s="1"/>
  <c r="F285" i="1" s="1"/>
  <c r="E287" i="1"/>
  <c r="E286" i="1" s="1"/>
  <c r="E285" i="1" s="1"/>
  <c r="G277" i="1"/>
  <c r="G276" i="1" s="1"/>
  <c r="G275" i="1" s="1"/>
  <c r="G274" i="1" s="1"/>
  <c r="F277" i="1"/>
  <c r="F276" i="1" s="1"/>
  <c r="F275" i="1" s="1"/>
  <c r="F274" i="1" s="1"/>
  <c r="E277" i="1"/>
  <c r="E276" i="1" s="1"/>
  <c r="E275" i="1" s="1"/>
  <c r="E274" i="1" s="1"/>
  <c r="G296" i="1"/>
  <c r="G295" i="1" s="1"/>
  <c r="G294" i="1" s="1"/>
  <c r="G293" i="1" s="1"/>
  <c r="G292" i="1" s="1"/>
  <c r="G291" i="1" s="1"/>
  <c r="F296" i="1"/>
  <c r="F295" i="1" s="1"/>
  <c r="F294" i="1" s="1"/>
  <c r="F293" i="1" s="1"/>
  <c r="F292" i="1" s="1"/>
  <c r="F291" i="1" s="1"/>
  <c r="E296" i="1"/>
  <c r="E295" i="1" s="1"/>
  <c r="E294" i="1" s="1"/>
  <c r="E293" i="1" s="1"/>
  <c r="E292" i="1" s="1"/>
  <c r="E291" i="1" s="1"/>
  <c r="E248" i="1"/>
  <c r="G515" i="1" l="1"/>
  <c r="F515" i="1"/>
  <c r="E515" i="1"/>
  <c r="G513" i="1"/>
  <c r="F513" i="1"/>
  <c r="E513" i="1"/>
  <c r="E511" i="1"/>
  <c r="G509" i="1"/>
  <c r="F509" i="1"/>
  <c r="E509" i="1"/>
  <c r="G501" i="1"/>
  <c r="G500" i="1" s="1"/>
  <c r="G499" i="1" s="1"/>
  <c r="F501" i="1"/>
  <c r="F500" i="1" s="1"/>
  <c r="F499" i="1" s="1"/>
  <c r="E501" i="1"/>
  <c r="E500" i="1" s="1"/>
  <c r="E499" i="1" s="1"/>
  <c r="G497" i="1"/>
  <c r="G496" i="1" s="1"/>
  <c r="G495" i="1" s="1"/>
  <c r="F497" i="1"/>
  <c r="F496" i="1" s="1"/>
  <c r="F495" i="1" s="1"/>
  <c r="E497" i="1"/>
  <c r="E496" i="1" s="1"/>
  <c r="E495" i="1" s="1"/>
  <c r="G492" i="1"/>
  <c r="F492" i="1"/>
  <c r="E492" i="1"/>
  <c r="G490" i="1"/>
  <c r="F490" i="1"/>
  <c r="E490" i="1"/>
  <c r="G488" i="1"/>
  <c r="F488" i="1"/>
  <c r="E488" i="1"/>
  <c r="G486" i="1"/>
  <c r="F486" i="1"/>
  <c r="E486" i="1"/>
  <c r="G484" i="1"/>
  <c r="F484" i="1"/>
  <c r="E484" i="1"/>
  <c r="G482" i="1"/>
  <c r="F482" i="1"/>
  <c r="E482" i="1"/>
  <c r="G481" i="1"/>
  <c r="F481" i="1"/>
  <c r="E481" i="1"/>
  <c r="G478" i="1"/>
  <c r="F478" i="1"/>
  <c r="E478" i="1"/>
  <c r="E477" i="1" s="1"/>
  <c r="E476" i="1" s="1"/>
  <c r="F506" i="1" l="1"/>
  <c r="F505" i="1" s="1"/>
  <c r="F504" i="1" s="1"/>
  <c r="G506" i="1"/>
  <c r="G505" i="1" s="1"/>
  <c r="G504" i="1" s="1"/>
  <c r="E506" i="1"/>
  <c r="E505" i="1" s="1"/>
  <c r="E504" i="1" s="1"/>
  <c r="E503" i="1" s="1"/>
  <c r="E494" i="1"/>
  <c r="E480" i="1" s="1"/>
  <c r="G503" i="1"/>
  <c r="G494" i="1"/>
  <c r="G480" i="1" s="1"/>
  <c r="F503" i="1"/>
  <c r="F494" i="1"/>
  <c r="F480" i="1" s="1"/>
  <c r="E475" i="1" l="1"/>
  <c r="G475" i="1"/>
  <c r="F475" i="1"/>
  <c r="G584" i="1" l="1"/>
  <c r="G583" i="1" s="1"/>
  <c r="G582" i="1" s="1"/>
  <c r="G581" i="1" s="1"/>
  <c r="F584" i="1"/>
  <c r="F583" i="1" s="1"/>
  <c r="F582" i="1" s="1"/>
  <c r="F581" i="1" s="1"/>
  <c r="E584" i="1"/>
  <c r="E583" i="1" s="1"/>
  <c r="E582" i="1" s="1"/>
  <c r="E581" i="1" s="1"/>
  <c r="G579" i="1"/>
  <c r="G578" i="1" s="1"/>
  <c r="G577" i="1" s="1"/>
  <c r="G576" i="1" s="1"/>
  <c r="F579" i="1"/>
  <c r="F578" i="1" s="1"/>
  <c r="F577" i="1" s="1"/>
  <c r="F576" i="1" s="1"/>
  <c r="E579" i="1"/>
  <c r="E578" i="1" s="1"/>
  <c r="E577" i="1" s="1"/>
  <c r="E576" i="1" s="1"/>
  <c r="G575" i="1"/>
  <c r="G574" i="1" s="1"/>
  <c r="G573" i="1" s="1"/>
  <c r="G572" i="1" s="1"/>
  <c r="F575" i="1"/>
  <c r="F574" i="1" s="1"/>
  <c r="F573" i="1" s="1"/>
  <c r="F572" i="1" s="1"/>
  <c r="E575" i="1"/>
  <c r="E574" i="1" s="1"/>
  <c r="E573" i="1" s="1"/>
  <c r="E572" i="1" s="1"/>
  <c r="G570" i="1"/>
  <c r="G569" i="1" s="1"/>
  <c r="G568" i="1" s="1"/>
  <c r="F570" i="1"/>
  <c r="F569" i="1" s="1"/>
  <c r="F568" i="1" s="1"/>
  <c r="E570" i="1"/>
  <c r="E569" i="1" s="1"/>
  <c r="E568" i="1" s="1"/>
  <c r="G566" i="1"/>
  <c r="G565" i="1" s="1"/>
  <c r="G564" i="1" s="1"/>
  <c r="F566" i="1"/>
  <c r="F565" i="1" s="1"/>
  <c r="F564" i="1" s="1"/>
  <c r="E566" i="1"/>
  <c r="E565" i="1" s="1"/>
  <c r="E564" i="1" s="1"/>
  <c r="G560" i="1"/>
  <c r="G559" i="1" s="1"/>
  <c r="F560" i="1"/>
  <c r="F559" i="1" s="1"/>
  <c r="E560" i="1"/>
  <c r="E559" i="1" s="1"/>
  <c r="G557" i="1"/>
  <c r="F557" i="1"/>
  <c r="E557" i="1"/>
  <c r="G555" i="1"/>
  <c r="F555" i="1"/>
  <c r="E555" i="1"/>
  <c r="G553" i="1"/>
  <c r="F553" i="1"/>
  <c r="E553" i="1"/>
  <c r="G550" i="1"/>
  <c r="F550" i="1"/>
  <c r="E550" i="1"/>
  <c r="G547" i="1"/>
  <c r="G546" i="1" s="1"/>
  <c r="F547" i="1"/>
  <c r="F546" i="1" s="1"/>
  <c r="E547" i="1"/>
  <c r="E546" i="1" s="1"/>
  <c r="G544" i="1"/>
  <c r="G543" i="1" s="1"/>
  <c r="F544" i="1"/>
  <c r="F543" i="1" s="1"/>
  <c r="E544" i="1"/>
  <c r="E543" i="1" s="1"/>
  <c r="G540" i="1"/>
  <c r="G539" i="1" s="1"/>
  <c r="F540" i="1"/>
  <c r="F539" i="1" s="1"/>
  <c r="E540" i="1"/>
  <c r="E539" i="1" s="1"/>
  <c r="G537" i="1"/>
  <c r="F537" i="1"/>
  <c r="E537" i="1"/>
  <c r="G536" i="1" l="1"/>
  <c r="G535" i="1" s="1"/>
  <c r="G534" i="1" s="1"/>
  <c r="E536" i="1"/>
  <c r="E535" i="1" s="1"/>
  <c r="E534" i="1" s="1"/>
  <c r="F549" i="1"/>
  <c r="F542" i="1" s="1"/>
  <c r="F541" i="1" s="1"/>
  <c r="F563" i="1"/>
  <c r="F562" i="1" s="1"/>
  <c r="F536" i="1"/>
  <c r="F535" i="1" s="1"/>
  <c r="F534" i="1" s="1"/>
  <c r="E563" i="1"/>
  <c r="E562" i="1" s="1"/>
  <c r="G549" i="1"/>
  <c r="G542" i="1" s="1"/>
  <c r="G541" i="1" s="1"/>
  <c r="E549" i="1"/>
  <c r="E542" i="1" s="1"/>
  <c r="E541" i="1" s="1"/>
  <c r="G563" i="1"/>
  <c r="G562" i="1" s="1"/>
  <c r="F533" i="1" l="1"/>
  <c r="E533" i="1"/>
  <c r="G533" i="1"/>
  <c r="F447" i="1" l="1"/>
  <c r="F446" i="1" s="1"/>
  <c r="F445" i="1" s="1"/>
  <c r="G447" i="1"/>
  <c r="G446" i="1" s="1"/>
  <c r="G445" i="1" s="1"/>
  <c r="G472" i="1"/>
  <c r="G471" i="1" s="1"/>
  <c r="F472" i="1"/>
  <c r="F471" i="1" s="1"/>
  <c r="E472" i="1"/>
  <c r="E471" i="1" s="1"/>
  <c r="G469" i="1"/>
  <c r="F469" i="1"/>
  <c r="E469" i="1"/>
  <c r="G466" i="1"/>
  <c r="F466" i="1"/>
  <c r="E466" i="1"/>
  <c r="G461" i="1"/>
  <c r="G460" i="1" s="1"/>
  <c r="G459" i="1" s="1"/>
  <c r="F461" i="1"/>
  <c r="F460" i="1" s="1"/>
  <c r="F459" i="1" s="1"/>
  <c r="E461" i="1"/>
  <c r="E460" i="1" s="1"/>
  <c r="E459" i="1" s="1"/>
  <c r="G456" i="1"/>
  <c r="G455" i="1" s="1"/>
  <c r="G454" i="1" s="1"/>
  <c r="G453" i="1" s="1"/>
  <c r="F456" i="1"/>
  <c r="F455" i="1" s="1"/>
  <c r="F454" i="1" s="1"/>
  <c r="F453" i="1" s="1"/>
  <c r="E455" i="1"/>
  <c r="E454" i="1" s="1"/>
  <c r="E453" i="1" s="1"/>
  <c r="G452" i="1"/>
  <c r="G451" i="1" s="1"/>
  <c r="G450" i="1" s="1"/>
  <c r="G449" i="1" s="1"/>
  <c r="F452" i="1"/>
  <c r="F451" i="1" s="1"/>
  <c r="F450" i="1" s="1"/>
  <c r="F449" i="1" s="1"/>
  <c r="E451" i="1"/>
  <c r="E450" i="1" s="1"/>
  <c r="E449" i="1" s="1"/>
  <c r="E447" i="1"/>
  <c r="E446" i="1" s="1"/>
  <c r="E445" i="1" s="1"/>
  <c r="E440" i="1"/>
  <c r="E439" i="1" s="1"/>
  <c r="G440" i="1"/>
  <c r="G439" i="1" s="1"/>
  <c r="F440" i="1"/>
  <c r="F439" i="1" s="1"/>
  <c r="G436" i="1"/>
  <c r="F436" i="1"/>
  <c r="E436" i="1"/>
  <c r="G435" i="1"/>
  <c r="F435" i="1"/>
  <c r="E435" i="1"/>
  <c r="G433" i="1"/>
  <c r="F433" i="1"/>
  <c r="E433" i="1"/>
  <c r="G432" i="1"/>
  <c r="F432" i="1"/>
  <c r="E432" i="1"/>
  <c r="G427" i="1"/>
  <c r="G426" i="1" s="1"/>
  <c r="F427" i="1"/>
  <c r="F426" i="1" s="1"/>
  <c r="E427" i="1"/>
  <c r="E426" i="1" s="1"/>
  <c r="G423" i="1"/>
  <c r="F423" i="1"/>
  <c r="E423" i="1"/>
  <c r="G421" i="1"/>
  <c r="F421" i="1"/>
  <c r="E421" i="1"/>
  <c r="G418" i="1"/>
  <c r="F418" i="1"/>
  <c r="E418" i="1"/>
  <c r="G415" i="1"/>
  <c r="F415" i="1"/>
  <c r="E415" i="1"/>
  <c r="G413" i="1"/>
  <c r="F413" i="1"/>
  <c r="E413" i="1"/>
  <c r="G411" i="1"/>
  <c r="F411" i="1"/>
  <c r="E411" i="1"/>
  <c r="G407" i="1"/>
  <c r="F407" i="1"/>
  <c r="E407" i="1"/>
  <c r="G404" i="1"/>
  <c r="F404" i="1"/>
  <c r="E404" i="1"/>
  <c r="G401" i="1"/>
  <c r="F401" i="1"/>
  <c r="E401" i="1"/>
  <c r="E390" i="1"/>
  <c r="G395" i="1"/>
  <c r="G394" i="1" s="1"/>
  <c r="F395" i="1"/>
  <c r="F394" i="1" s="1"/>
  <c r="E395" i="1"/>
  <c r="E394" i="1" s="1"/>
  <c r="G392" i="1"/>
  <c r="F392" i="1"/>
  <c r="E392" i="1"/>
  <c r="G390" i="1"/>
  <c r="F390" i="1"/>
  <c r="F385" i="1"/>
  <c r="F384" i="1" s="1"/>
  <c r="F383" i="1" s="1"/>
  <c r="F382" i="1" s="1"/>
  <c r="G385" i="1"/>
  <c r="G384" i="1" s="1"/>
  <c r="G383" i="1" s="1"/>
  <c r="G382" i="1" s="1"/>
  <c r="E385" i="1"/>
  <c r="E384" i="1" s="1"/>
  <c r="E383" i="1" s="1"/>
  <c r="E382" i="1" s="1"/>
  <c r="E380" i="1"/>
  <c r="E378" i="1"/>
  <c r="E376" i="1"/>
  <c r="E374" i="1"/>
  <c r="G380" i="1"/>
  <c r="F380" i="1"/>
  <c r="G378" i="1"/>
  <c r="F378" i="1"/>
  <c r="G376" i="1"/>
  <c r="F376" i="1"/>
  <c r="G374" i="1"/>
  <c r="F374" i="1"/>
  <c r="G368" i="1"/>
  <c r="F368" i="1"/>
  <c r="E368" i="1"/>
  <c r="G366" i="1"/>
  <c r="F366" i="1"/>
  <c r="E366" i="1"/>
  <c r="G364" i="1"/>
  <c r="F364" i="1"/>
  <c r="E364" i="1"/>
  <c r="G360" i="1"/>
  <c r="F360" i="1"/>
  <c r="E360" i="1"/>
  <c r="G358" i="1"/>
  <c r="F358" i="1"/>
  <c r="E358" i="1"/>
  <c r="G355" i="1"/>
  <c r="G354" i="1" s="1"/>
  <c r="F355" i="1"/>
  <c r="F354" i="1" s="1"/>
  <c r="E355" i="1"/>
  <c r="E354" i="1" s="1"/>
  <c r="G352" i="1"/>
  <c r="G351" i="1" s="1"/>
  <c r="F352" i="1"/>
  <c r="F351" i="1" s="1"/>
  <c r="E352" i="1"/>
  <c r="E351" i="1" s="1"/>
  <c r="G349" i="1"/>
  <c r="F349" i="1"/>
  <c r="E349" i="1"/>
  <c r="G347" i="1"/>
  <c r="F347" i="1"/>
  <c r="E347" i="1"/>
  <c r="G345" i="1"/>
  <c r="F345" i="1"/>
  <c r="E345" i="1"/>
  <c r="G343" i="1"/>
  <c r="F343" i="1"/>
  <c r="E343" i="1"/>
  <c r="G341" i="1"/>
  <c r="F341" i="1"/>
  <c r="E341" i="1"/>
  <c r="G339" i="1"/>
  <c r="F339" i="1"/>
  <c r="E339" i="1"/>
  <c r="G337" i="1"/>
  <c r="F337" i="1"/>
  <c r="E337" i="1"/>
  <c r="G335" i="1"/>
  <c r="F335" i="1"/>
  <c r="E335" i="1"/>
  <c r="G333" i="1"/>
  <c r="F333" i="1"/>
  <c r="E333" i="1"/>
  <c r="G331" i="1"/>
  <c r="F331" i="1"/>
  <c r="E331" i="1"/>
  <c r="G330" i="1"/>
  <c r="G329" i="1" s="1"/>
  <c r="F330" i="1"/>
  <c r="F329" i="1" s="1"/>
  <c r="E330" i="1"/>
  <c r="E329" i="1" s="1"/>
  <c r="G327" i="1"/>
  <c r="F327" i="1"/>
  <c r="E327" i="1"/>
  <c r="G325" i="1"/>
  <c r="F325" i="1"/>
  <c r="E325" i="1"/>
  <c r="G323" i="1"/>
  <c r="F323" i="1"/>
  <c r="E323" i="1"/>
  <c r="G317" i="1"/>
  <c r="G316" i="1" s="1"/>
  <c r="G315" i="1" s="1"/>
  <c r="F317" i="1"/>
  <c r="F316" i="1" s="1"/>
  <c r="F315" i="1" s="1"/>
  <c r="E317" i="1"/>
  <c r="E316" i="1" s="1"/>
  <c r="E315" i="1" s="1"/>
  <c r="G313" i="1"/>
  <c r="G312" i="1" s="1"/>
  <c r="F313" i="1"/>
  <c r="F312" i="1" s="1"/>
  <c r="E313" i="1"/>
  <c r="E312" i="1" s="1"/>
  <c r="G310" i="1"/>
  <c r="F310" i="1"/>
  <c r="E310" i="1"/>
  <c r="G308" i="1"/>
  <c r="F308" i="1"/>
  <c r="E308" i="1"/>
  <c r="G305" i="1"/>
  <c r="F305" i="1"/>
  <c r="E305" i="1"/>
  <c r="G304" i="1"/>
  <c r="G303" i="1" s="1"/>
  <c r="F304" i="1"/>
  <c r="F303" i="1" s="1"/>
  <c r="E304" i="1"/>
  <c r="E303" i="1" s="1"/>
  <c r="F282" i="1"/>
  <c r="F281" i="1" s="1"/>
  <c r="F280" i="1" s="1"/>
  <c r="F279" i="1" s="1"/>
  <c r="F273" i="1" s="1"/>
  <c r="G282" i="1"/>
  <c r="G281" i="1" s="1"/>
  <c r="G280" i="1" s="1"/>
  <c r="G279" i="1" s="1"/>
  <c r="G273" i="1" s="1"/>
  <c r="E282" i="1"/>
  <c r="E281" i="1" s="1"/>
  <c r="E280" i="1" s="1"/>
  <c r="E279" i="1" s="1"/>
  <c r="E273" i="1" s="1"/>
  <c r="F266" i="1"/>
  <c r="F265" i="1" s="1"/>
  <c r="G266" i="1"/>
  <c r="G265" i="1" s="1"/>
  <c r="E266" i="1"/>
  <c r="E265" i="1" s="1"/>
  <c r="F248" i="1"/>
  <c r="G248" i="1"/>
  <c r="G420" i="1" l="1"/>
  <c r="E389" i="1"/>
  <c r="E388" i="1" s="1"/>
  <c r="E387" i="1" s="1"/>
  <c r="E410" i="1"/>
  <c r="E420" i="1"/>
  <c r="E434" i="1"/>
  <c r="F420" i="1"/>
  <c r="F363" i="1"/>
  <c r="F362" i="1" s="1"/>
  <c r="F302" i="1"/>
  <c r="F301" i="1" s="1"/>
  <c r="F300" i="1" s="1"/>
  <c r="F299" i="1" s="1"/>
  <c r="E400" i="1"/>
  <c r="E399" i="1" s="1"/>
  <c r="F431" i="1"/>
  <c r="E465" i="1"/>
  <c r="E464" i="1" s="1"/>
  <c r="E458" i="1" s="1"/>
  <c r="E457" i="1" s="1"/>
  <c r="F465" i="1"/>
  <c r="F464" i="1" s="1"/>
  <c r="F458" i="1" s="1"/>
  <c r="F457" i="1" s="1"/>
  <c r="G400" i="1"/>
  <c r="G399" i="1" s="1"/>
  <c r="F410" i="1"/>
  <c r="E444" i="1"/>
  <c r="E443" i="1" s="1"/>
  <c r="E373" i="1"/>
  <c r="E372" i="1" s="1"/>
  <c r="E371" i="1" s="1"/>
  <c r="E370" i="1" s="1"/>
  <c r="E431" i="1"/>
  <c r="E430" i="1" s="1"/>
  <c r="E429" i="1" s="1"/>
  <c r="G434" i="1"/>
  <c r="G444" i="1"/>
  <c r="G443" i="1" s="1"/>
  <c r="F357" i="1"/>
  <c r="G363" i="1"/>
  <c r="G362" i="1" s="1"/>
  <c r="F373" i="1"/>
  <c r="F372" i="1" s="1"/>
  <c r="F371" i="1" s="1"/>
  <c r="F370" i="1" s="1"/>
  <c r="G389" i="1"/>
  <c r="G388" i="1" s="1"/>
  <c r="G387" i="1" s="1"/>
  <c r="F400" i="1"/>
  <c r="F399" i="1" s="1"/>
  <c r="F434" i="1"/>
  <c r="F322" i="1"/>
  <c r="E357" i="1"/>
  <c r="F389" i="1"/>
  <c r="F388" i="1" s="1"/>
  <c r="F387" i="1" s="1"/>
  <c r="G410" i="1"/>
  <c r="G431" i="1"/>
  <c r="G465" i="1"/>
  <c r="G464" i="1" s="1"/>
  <c r="G458" i="1" s="1"/>
  <c r="G457" i="1" s="1"/>
  <c r="F444" i="1"/>
  <c r="F443" i="1" s="1"/>
  <c r="G302" i="1"/>
  <c r="G301" i="1" s="1"/>
  <c r="G300" i="1" s="1"/>
  <c r="G299" i="1" s="1"/>
  <c r="G357" i="1"/>
  <c r="G373" i="1"/>
  <c r="G372" i="1" s="1"/>
  <c r="G371" i="1" s="1"/>
  <c r="E302" i="1"/>
  <c r="E301" i="1" s="1"/>
  <c r="E300" i="1" s="1"/>
  <c r="E299" i="1" s="1"/>
  <c r="G322" i="1"/>
  <c r="E363" i="1"/>
  <c r="E362" i="1" s="1"/>
  <c r="E322" i="1"/>
  <c r="G271" i="1"/>
  <c r="G270" i="1" s="1"/>
  <c r="G269" i="1" s="1"/>
  <c r="F271" i="1"/>
  <c r="F270" i="1" s="1"/>
  <c r="F269" i="1" s="1"/>
  <c r="E271" i="1"/>
  <c r="E270" i="1" s="1"/>
  <c r="E269" i="1" s="1"/>
  <c r="G263" i="1"/>
  <c r="G262" i="1" s="1"/>
  <c r="F263" i="1"/>
  <c r="F262" i="1" s="1"/>
  <c r="E263" i="1"/>
  <c r="E262" i="1" s="1"/>
  <c r="G260" i="1"/>
  <c r="F260" i="1"/>
  <c r="E260" i="1"/>
  <c r="G258" i="1"/>
  <c r="F258" i="1"/>
  <c r="E258" i="1"/>
  <c r="G256" i="1"/>
  <c r="F256" i="1"/>
  <c r="E256" i="1"/>
  <c r="G254" i="1"/>
  <c r="F254" i="1"/>
  <c r="E254" i="1"/>
  <c r="G252" i="1"/>
  <c r="F252" i="1"/>
  <c r="E252" i="1"/>
  <c r="G242" i="1"/>
  <c r="F242" i="1"/>
  <c r="E242" i="1"/>
  <c r="G240" i="1"/>
  <c r="F240" i="1"/>
  <c r="E240" i="1"/>
  <c r="G238" i="1"/>
  <c r="F238" i="1"/>
  <c r="E238" i="1"/>
  <c r="G234" i="1"/>
  <c r="F234" i="1"/>
  <c r="E234" i="1"/>
  <c r="G232" i="1"/>
  <c r="F232" i="1"/>
  <c r="E232" i="1"/>
  <c r="G230" i="1"/>
  <c r="F230" i="1"/>
  <c r="E230" i="1"/>
  <c r="G228" i="1"/>
  <c r="F228" i="1"/>
  <c r="E228" i="1"/>
  <c r="E227" i="1"/>
  <c r="E225" i="1" s="1"/>
  <c r="G225" i="1"/>
  <c r="F225" i="1"/>
  <c r="G219" i="1"/>
  <c r="G218" i="1" s="1"/>
  <c r="G217" i="1" s="1"/>
  <c r="F219" i="1"/>
  <c r="F218" i="1" s="1"/>
  <c r="F217" i="1" s="1"/>
  <c r="E219" i="1"/>
  <c r="E218" i="1" s="1"/>
  <c r="E217" i="1" s="1"/>
  <c r="G215" i="1"/>
  <c r="G214" i="1" s="1"/>
  <c r="F215" i="1"/>
  <c r="F214" i="1" s="1"/>
  <c r="E215" i="1"/>
  <c r="E214" i="1" s="1"/>
  <c r="G212" i="1"/>
  <c r="G211" i="1" s="1"/>
  <c r="F212" i="1"/>
  <c r="F211" i="1" s="1"/>
  <c r="E212" i="1"/>
  <c r="E211" i="1" s="1"/>
  <c r="G207" i="1"/>
  <c r="G206" i="1" s="1"/>
  <c r="G205" i="1" s="1"/>
  <c r="F207" i="1"/>
  <c r="F206" i="1" s="1"/>
  <c r="F205" i="1" s="1"/>
  <c r="E207" i="1"/>
  <c r="E206" i="1" s="1"/>
  <c r="E205" i="1" s="1"/>
  <c r="G203" i="1"/>
  <c r="G202" i="1" s="1"/>
  <c r="G201" i="1" s="1"/>
  <c r="F203" i="1"/>
  <c r="F202" i="1" s="1"/>
  <c r="F201" i="1" s="1"/>
  <c r="E203" i="1"/>
  <c r="E202" i="1" s="1"/>
  <c r="E201" i="1" s="1"/>
  <c r="G199" i="1"/>
  <c r="G198" i="1" s="1"/>
  <c r="F199" i="1"/>
  <c r="F198" i="1" s="1"/>
  <c r="E199" i="1"/>
  <c r="E198" i="1" s="1"/>
  <c r="G196" i="1"/>
  <c r="G195" i="1" s="1"/>
  <c r="F196" i="1"/>
  <c r="F195" i="1" s="1"/>
  <c r="E196" i="1"/>
  <c r="E195" i="1" s="1"/>
  <c r="G189" i="1"/>
  <c r="G188" i="1" s="1"/>
  <c r="F189" i="1"/>
  <c r="F188" i="1" s="1"/>
  <c r="E189" i="1"/>
  <c r="E188" i="1" s="1"/>
  <c r="G186" i="1"/>
  <c r="F186" i="1"/>
  <c r="E186" i="1"/>
  <c r="G184" i="1"/>
  <c r="F184" i="1"/>
  <c r="E184" i="1"/>
  <c r="G180" i="1"/>
  <c r="F180" i="1"/>
  <c r="E180" i="1"/>
  <c r="G178" i="1"/>
  <c r="F178" i="1"/>
  <c r="E178" i="1"/>
  <c r="E175" i="1"/>
  <c r="E174" i="1" s="1"/>
  <c r="E173" i="1" s="1"/>
  <c r="E172" i="1" s="1"/>
  <c r="G174" i="1"/>
  <c r="G173" i="1" s="1"/>
  <c r="G172" i="1" s="1"/>
  <c r="F174" i="1"/>
  <c r="F173" i="1" s="1"/>
  <c r="F172" i="1" s="1"/>
  <c r="G168" i="1"/>
  <c r="F168" i="1"/>
  <c r="E168" i="1"/>
  <c r="G165" i="1"/>
  <c r="F165" i="1"/>
  <c r="E165" i="1"/>
  <c r="G163" i="1"/>
  <c r="F163" i="1"/>
  <c r="E163" i="1"/>
  <c r="G161" i="1"/>
  <c r="F161" i="1"/>
  <c r="E161" i="1"/>
  <c r="G159" i="1"/>
  <c r="F159" i="1"/>
  <c r="E159" i="1"/>
  <c r="G157" i="1"/>
  <c r="F157" i="1"/>
  <c r="E157" i="1"/>
  <c r="G153" i="1"/>
  <c r="F153" i="1"/>
  <c r="E153" i="1"/>
  <c r="G151" i="1"/>
  <c r="F151" i="1"/>
  <c r="E151" i="1"/>
  <c r="G145" i="1"/>
  <c r="F145" i="1"/>
  <c r="E145" i="1"/>
  <c r="G143" i="1"/>
  <c r="F143" i="1"/>
  <c r="E143" i="1"/>
  <c r="G141" i="1"/>
  <c r="F141" i="1"/>
  <c r="E141" i="1"/>
  <c r="G139" i="1"/>
  <c r="F139" i="1"/>
  <c r="E139" i="1"/>
  <c r="G137" i="1"/>
  <c r="F137" i="1"/>
  <c r="E137" i="1"/>
  <c r="G135" i="1"/>
  <c r="F135" i="1"/>
  <c r="E135" i="1"/>
  <c r="G133" i="1"/>
  <c r="F133" i="1"/>
  <c r="E133" i="1"/>
  <c r="G127" i="1"/>
  <c r="F127" i="1"/>
  <c r="E127" i="1"/>
  <c r="G125" i="1"/>
  <c r="F125" i="1"/>
  <c r="E125" i="1"/>
  <c r="G119" i="1"/>
  <c r="G118" i="1" s="1"/>
  <c r="G117" i="1" s="1"/>
  <c r="G116" i="1" s="1"/>
  <c r="G115" i="1" s="1"/>
  <c r="F119" i="1"/>
  <c r="F118" i="1" s="1"/>
  <c r="F117" i="1" s="1"/>
  <c r="F116" i="1" s="1"/>
  <c r="F115" i="1" s="1"/>
  <c r="E119" i="1"/>
  <c r="E118" i="1" s="1"/>
  <c r="E117" i="1" s="1"/>
  <c r="E116" i="1" s="1"/>
  <c r="E115" i="1" s="1"/>
  <c r="G110" i="1"/>
  <c r="G109" i="1" s="1"/>
  <c r="G108" i="1" s="1"/>
  <c r="F110" i="1"/>
  <c r="F109" i="1" s="1"/>
  <c r="F108" i="1" s="1"/>
  <c r="E110" i="1"/>
  <c r="E109" i="1" s="1"/>
  <c r="E108" i="1" s="1"/>
  <c r="G105" i="1"/>
  <c r="G104" i="1" s="1"/>
  <c r="G103" i="1" s="1"/>
  <c r="F105" i="1"/>
  <c r="F104" i="1" s="1"/>
  <c r="F103" i="1" s="1"/>
  <c r="E105" i="1"/>
  <c r="E104" i="1" s="1"/>
  <c r="E103" i="1" s="1"/>
  <c r="G100" i="1"/>
  <c r="G99" i="1" s="1"/>
  <c r="G98" i="1" s="1"/>
  <c r="F100" i="1"/>
  <c r="F99" i="1" s="1"/>
  <c r="F98" i="1" s="1"/>
  <c r="E100" i="1"/>
  <c r="E99" i="1" s="1"/>
  <c r="E98" i="1" s="1"/>
  <c r="G96" i="1"/>
  <c r="F96" i="1"/>
  <c r="E96" i="1"/>
  <c r="G94" i="1"/>
  <c r="F94" i="1"/>
  <c r="E94" i="1"/>
  <c r="G87" i="1"/>
  <c r="G86" i="1" s="1"/>
  <c r="G85" i="1" s="1"/>
  <c r="G84" i="1" s="1"/>
  <c r="F87" i="1"/>
  <c r="F86" i="1" s="1"/>
  <c r="F85" i="1" s="1"/>
  <c r="F84" i="1" s="1"/>
  <c r="E87" i="1"/>
  <c r="E86" i="1" s="1"/>
  <c r="E85" i="1" s="1"/>
  <c r="E84" i="1" s="1"/>
  <c r="G80" i="1"/>
  <c r="G79" i="1" s="1"/>
  <c r="F80" i="1"/>
  <c r="F79" i="1" s="1"/>
  <c r="E80" i="1"/>
  <c r="E79" i="1" s="1"/>
  <c r="G76" i="1"/>
  <c r="G75" i="1" s="1"/>
  <c r="F76" i="1"/>
  <c r="F75" i="1" s="1"/>
  <c r="E76" i="1"/>
  <c r="E75" i="1" s="1"/>
  <c r="G72" i="1"/>
  <c r="G71" i="1" s="1"/>
  <c r="F72" i="1"/>
  <c r="F71" i="1" s="1"/>
  <c r="E72" i="1"/>
  <c r="E71" i="1" s="1"/>
  <c r="G70" i="1"/>
  <c r="G69" i="1" s="1"/>
  <c r="F70" i="1"/>
  <c r="F69" i="1" s="1"/>
  <c r="E70" i="1"/>
  <c r="E69" i="1" s="1"/>
  <c r="G65" i="1"/>
  <c r="F65" i="1"/>
  <c r="E65" i="1"/>
  <c r="G63" i="1"/>
  <c r="F63" i="1"/>
  <c r="E63" i="1"/>
  <c r="G59" i="1"/>
  <c r="G58" i="1" s="1"/>
  <c r="G57" i="1" s="1"/>
  <c r="F59" i="1"/>
  <c r="F58" i="1" s="1"/>
  <c r="F57" i="1" s="1"/>
  <c r="E59" i="1"/>
  <c r="E58" i="1" s="1"/>
  <c r="E57" i="1" s="1"/>
  <c r="G56" i="1"/>
  <c r="F56" i="1"/>
  <c r="E56" i="1"/>
  <c r="G54" i="1"/>
  <c r="F54" i="1"/>
  <c r="E54" i="1"/>
  <c r="G53" i="1"/>
  <c r="F53" i="1"/>
  <c r="E53" i="1"/>
  <c r="G48" i="1"/>
  <c r="G47" i="1" s="1"/>
  <c r="G46" i="1" s="1"/>
  <c r="G45" i="1" s="1"/>
  <c r="F48" i="1"/>
  <c r="F47" i="1" s="1"/>
  <c r="F46" i="1" s="1"/>
  <c r="F45" i="1" s="1"/>
  <c r="E48" i="1"/>
  <c r="E47" i="1" s="1"/>
  <c r="E46" i="1" s="1"/>
  <c r="E45" i="1" s="1"/>
  <c r="G44" i="1"/>
  <c r="G42" i="1" s="1"/>
  <c r="F44" i="1"/>
  <c r="F42" i="1" s="1"/>
  <c r="E44" i="1"/>
  <c r="E42" i="1" s="1"/>
  <c r="G39" i="1"/>
  <c r="F39" i="1"/>
  <c r="E39" i="1"/>
  <c r="G37" i="1"/>
  <c r="F37" i="1"/>
  <c r="E37" i="1"/>
  <c r="G34" i="1"/>
  <c r="F34" i="1"/>
  <c r="E34" i="1"/>
  <c r="E30" i="1"/>
  <c r="E29" i="1"/>
  <c r="G28" i="1"/>
  <c r="F28" i="1"/>
  <c r="G24" i="1"/>
  <c r="F24" i="1"/>
  <c r="E24" i="1"/>
  <c r="G21" i="1"/>
  <c r="F21" i="1"/>
  <c r="E21" i="1"/>
  <c r="G19" i="1"/>
  <c r="F19" i="1"/>
  <c r="E19" i="1"/>
  <c r="G17" i="1"/>
  <c r="F17" i="1"/>
  <c r="E17" i="1"/>
  <c r="G15" i="1"/>
  <c r="F15" i="1"/>
  <c r="E15" i="1"/>
  <c r="G11" i="1"/>
  <c r="G10" i="1" s="1"/>
  <c r="G9" i="1" s="1"/>
  <c r="F11" i="1"/>
  <c r="F10" i="1" s="1"/>
  <c r="F9" i="1" s="1"/>
  <c r="E11" i="1"/>
  <c r="E10" i="1" s="1"/>
  <c r="E9" i="1" s="1"/>
  <c r="G409" i="1" l="1"/>
  <c r="F409" i="1"/>
  <c r="E62" i="1"/>
  <c r="E442" i="1"/>
  <c r="E194" i="1"/>
  <c r="E193" i="1" s="1"/>
  <c r="E246" i="1"/>
  <c r="E245" i="1" s="1"/>
  <c r="E244" i="1" s="1"/>
  <c r="F93" i="1"/>
  <c r="F92" i="1" s="1"/>
  <c r="F91" i="1" s="1"/>
  <c r="F90" i="1" s="1"/>
  <c r="F89" i="1" s="1"/>
  <c r="E210" i="1"/>
  <c r="E209" i="1" s="1"/>
  <c r="F210" i="1"/>
  <c r="F209" i="1" s="1"/>
  <c r="E28" i="1"/>
  <c r="G430" i="1"/>
  <c r="G429" i="1" s="1"/>
  <c r="G398" i="1" s="1"/>
  <c r="G397" i="1" s="1"/>
  <c r="F321" i="1"/>
  <c r="F320" i="1" s="1"/>
  <c r="F319" i="1" s="1"/>
  <c r="E409" i="1"/>
  <c r="E398" i="1" s="1"/>
  <c r="E397" i="1" s="1"/>
  <c r="G321" i="1"/>
  <c r="G320" i="1" s="1"/>
  <c r="G319" i="1" s="1"/>
  <c r="E183" i="1"/>
  <c r="E182" i="1" s="1"/>
  <c r="F177" i="1"/>
  <c r="F176" i="1" s="1"/>
  <c r="F171" i="1" s="1"/>
  <c r="F430" i="1"/>
  <c r="F429" i="1" s="1"/>
  <c r="G124" i="1"/>
  <c r="G123" i="1" s="1"/>
  <c r="G122" i="1" s="1"/>
  <c r="G121" i="1" s="1"/>
  <c r="E132" i="1"/>
  <c r="E131" i="1" s="1"/>
  <c r="E130" i="1" s="1"/>
  <c r="E129" i="1" s="1"/>
  <c r="G93" i="1"/>
  <c r="G92" i="1" s="1"/>
  <c r="G91" i="1" s="1"/>
  <c r="G90" i="1" s="1"/>
  <c r="G89" i="1" s="1"/>
  <c r="E74" i="1"/>
  <c r="E73" i="1" s="1"/>
  <c r="F52" i="1"/>
  <c r="F51" i="1" s="1"/>
  <c r="F50" i="1" s="1"/>
  <c r="G177" i="1"/>
  <c r="G176" i="1" s="1"/>
  <c r="G171" i="1" s="1"/>
  <c r="E224" i="1"/>
  <c r="G224" i="1"/>
  <c r="E150" i="1"/>
  <c r="E156" i="1"/>
  <c r="F74" i="1"/>
  <c r="F73" i="1" s="1"/>
  <c r="E14" i="1"/>
  <c r="E13" i="1" s="1"/>
  <c r="F150" i="1"/>
  <c r="G62" i="1"/>
  <c r="G74" i="1"/>
  <c r="G73" i="1" s="1"/>
  <c r="F33" i="1"/>
  <c r="F27" i="1" s="1"/>
  <c r="F26" i="1" s="1"/>
  <c r="F62" i="1"/>
  <c r="F156" i="1"/>
  <c r="G156" i="1"/>
  <c r="G237" i="1"/>
  <c r="E321" i="1"/>
  <c r="E320" i="1" s="1"/>
  <c r="E319" i="1" s="1"/>
  <c r="F442" i="1"/>
  <c r="F14" i="1"/>
  <c r="F13" i="1" s="1"/>
  <c r="G14" i="1"/>
  <c r="G13" i="1" s="1"/>
  <c r="G33" i="1"/>
  <c r="G27" i="1" s="1"/>
  <c r="G26" i="1" s="1"/>
  <c r="G150" i="1"/>
  <c r="E237" i="1"/>
  <c r="F237" i="1"/>
  <c r="G442" i="1"/>
  <c r="G52" i="1"/>
  <c r="G51" i="1" s="1"/>
  <c r="G50" i="1" s="1"/>
  <c r="E52" i="1"/>
  <c r="E51" i="1" s="1"/>
  <c r="E50" i="1" s="1"/>
  <c r="E93" i="1"/>
  <c r="E92" i="1" s="1"/>
  <c r="E91" i="1" s="1"/>
  <c r="E90" i="1" s="1"/>
  <c r="E89" i="1" s="1"/>
  <c r="E124" i="1"/>
  <c r="E123" i="1" s="1"/>
  <c r="E122" i="1" s="1"/>
  <c r="E121" i="1" s="1"/>
  <c r="F124" i="1"/>
  <c r="F123" i="1" s="1"/>
  <c r="F122" i="1" s="1"/>
  <c r="F121" i="1" s="1"/>
  <c r="F132" i="1"/>
  <c r="F131" i="1" s="1"/>
  <c r="F130" i="1" s="1"/>
  <c r="F129" i="1" s="1"/>
  <c r="G132" i="1"/>
  <c r="G131" i="1" s="1"/>
  <c r="G130" i="1" s="1"/>
  <c r="G129" i="1" s="1"/>
  <c r="E177" i="1"/>
  <c r="E176" i="1" s="1"/>
  <c r="E171" i="1" s="1"/>
  <c r="F183" i="1"/>
  <c r="F182" i="1" s="1"/>
  <c r="G183" i="1"/>
  <c r="G182" i="1" s="1"/>
  <c r="F224" i="1"/>
  <c r="G370" i="1"/>
  <c r="E33" i="1"/>
  <c r="G210" i="1"/>
  <c r="G209" i="1" s="1"/>
  <c r="G194" i="1"/>
  <c r="G193" i="1" s="1"/>
  <c r="F194" i="1"/>
  <c r="F193" i="1" s="1"/>
  <c r="F398" i="1" l="1"/>
  <c r="F397" i="1" s="1"/>
  <c r="F298" i="1" s="1"/>
  <c r="G298" i="1"/>
  <c r="E27" i="1"/>
  <c r="E26" i="1" s="1"/>
  <c r="F246" i="1"/>
  <c r="F245" i="1" s="1"/>
  <c r="F244" i="1" s="1"/>
  <c r="E192" i="1"/>
  <c r="G246" i="1"/>
  <c r="G245" i="1" s="1"/>
  <c r="G244" i="1" s="1"/>
  <c r="E61" i="1"/>
  <c r="F192" i="1"/>
  <c r="G61" i="1"/>
  <c r="G8" i="1" s="1"/>
  <c r="E298" i="1"/>
  <c r="E149" i="1"/>
  <c r="E148" i="1" s="1"/>
  <c r="E147" i="1" s="1"/>
  <c r="G223" i="1"/>
  <c r="G222" i="1" s="1"/>
  <c r="G221" i="1" s="1"/>
  <c r="G192" i="1"/>
  <c r="E223" i="1"/>
  <c r="E222" i="1" s="1"/>
  <c r="E221" i="1" s="1"/>
  <c r="F223" i="1"/>
  <c r="F222" i="1" s="1"/>
  <c r="F221" i="1" s="1"/>
  <c r="F149" i="1"/>
  <c r="F148" i="1" s="1"/>
  <c r="F147" i="1" s="1"/>
  <c r="G170" i="1"/>
  <c r="F170" i="1"/>
  <c r="E170" i="1"/>
  <c r="G149" i="1"/>
  <c r="G148" i="1" s="1"/>
  <c r="G147" i="1" s="1"/>
  <c r="F61" i="1"/>
  <c r="F8" i="1" s="1"/>
  <c r="E8" i="1" l="1"/>
  <c r="F191" i="1"/>
  <c r="E191" i="1"/>
  <c r="E114" i="1"/>
  <c r="G191" i="1"/>
  <c r="F114" i="1"/>
  <c r="G114" i="1"/>
  <c r="E587" i="1" l="1"/>
  <c r="F587" i="1"/>
  <c r="G587" i="1"/>
</calcChain>
</file>

<file path=xl/sharedStrings.xml><?xml version="1.0" encoding="utf-8"?>
<sst xmlns="http://schemas.openxmlformats.org/spreadsheetml/2006/main" count="1720" uniqueCount="587">
  <si>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</si>
  <si>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</si>
  <si>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</si>
  <si>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</si>
  <si>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</si>
  <si>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</si>
  <si>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</si>
  <si>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</si>
  <si>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</si>
  <si>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</si>
  <si>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</si>
  <si>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</si>
  <si>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</si>
  <si>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</si>
  <si>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</si>
  <si>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</si>
  <si>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</si>
  <si>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</si>
  <si>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</si>
  <si>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</si>
  <si>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</si>
  <si>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</si>
  <si>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</si>
  <si>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</si>
  <si>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</si>
  <si>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</si>
  <si>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</si>
  <si>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</si>
  <si>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</si>
  <si>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</si>
  <si>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</si>
  <si>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</si>
  <si>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</si>
  <si>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</si>
  <si>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</si>
  <si>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</si>
  <si>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</si>
  <si>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</si>
  <si>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</si>
  <si>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</si>
  <si>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</si>
  <si>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</si>
  <si>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</si>
  <si>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</si>
  <si>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</si>
  <si>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</si>
  <si>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</si>
  <si>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</si>
  <si>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</si>
  <si>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</si>
  <si>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</si>
  <si>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</si>
  <si>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</si>
  <si>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</si>
  <si>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</si>
  <si>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</si>
  <si>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</si>
  <si>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</si>
  <si>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</si>
  <si>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</si>
  <si>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</si>
  <si>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</si>
  <si>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</si>
  <si>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</si>
  <si>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</si>
  <si>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</si>
  <si>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</t>
  </si>
  <si>
    <t>Транспорт</t>
  </si>
  <si>
    <t>0408</t>
  </si>
  <si>
    <t>02 2 01 S0680</t>
  </si>
  <si>
    <t>Расходы на обеспечение деятельности (оказание услуг, выполнение работ) муниципальных организаций (учреждений)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</si>
  <si>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</si>
  <si>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</si>
  <si>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</si>
  <si>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</si>
  <si>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</si>
  <si>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</si>
  <si>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</si>
  <si>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</si>
  <si>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</si>
  <si>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</si>
  <si>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Основное мероприятие "Развитие улично-дорожной сети города Благовещенска"</t>
  </si>
  <si>
    <t>02 1 01 00000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</si>
  <si>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</si>
  <si>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</si>
  <si>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</si>
  <si>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</si>
  <si>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</si>
  <si>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</si>
  <si>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</si>
  <si>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</si>
  <si>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</si>
  <si>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</si>
  <si>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</si>
  <si>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</si>
  <si>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</si>
  <si>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</si>
  <si>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</si>
  <si>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</si>
  <si>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</si>
  <si>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</si>
  <si>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</si>
  <si>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</si>
  <si>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</si>
  <si>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</si>
  <si>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</si>
  <si>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</si>
  <si>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</si>
  <si>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</si>
  <si>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</si>
  <si>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</si>
  <si>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</si>
  <si>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</si>
  <si>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</si>
  <si>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</si>
  <si>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</si>
  <si>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</si>
  <si>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</si>
  <si>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</si>
  <si>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</si>
  <si>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 xml:space="preserve">Коммунальное хозяйство </t>
  </si>
  <si>
    <t>0502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</si>
  <si>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</si>
  <si>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</si>
  <si>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</si>
  <si>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</si>
  <si>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</si>
  <si>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</si>
  <si>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</si>
  <si>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</si>
  <si>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</si>
  <si>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</si>
  <si>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</si>
  <si>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</si>
  <si>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</si>
  <si>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</si>
  <si>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13 0 F2 00000</t>
  </si>
  <si>
    <t>Реализация  программ формирования современной городской среды</t>
  </si>
  <si>
    <t>13 0 F2 55550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</si>
  <si>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</si>
  <si>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</si>
  <si>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</si>
  <si>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</si>
  <si>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</si>
  <si>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</si>
  <si>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</si>
  <si>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</si>
  <si>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</si>
  <si>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</si>
  <si>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</si>
  <si>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</si>
  <si>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</si>
  <si>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</si>
  <si>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</si>
  <si>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</si>
  <si>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</si>
  <si>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</si>
  <si>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</si>
  <si>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</si>
  <si>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</si>
  <si>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</si>
  <si>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</si>
  <si>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</si>
  <si>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</si>
  <si>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</si>
  <si>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</si>
  <si>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</si>
  <si>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</si>
  <si>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</si>
  <si>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</si>
  <si>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</si>
  <si>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</si>
  <si>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</si>
  <si>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Субсидии юридическим лицам, предоставляющим населению услуги в отделениях бань</t>
  </si>
  <si>
    <t>03 1 02 60150</t>
  </si>
  <si>
    <t>03 1 02 60360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</si>
  <si>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</si>
  <si>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</si>
  <si>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</si>
  <si>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</si>
  <si>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</si>
  <si>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</si>
  <si>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</si>
  <si>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</si>
  <si>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</si>
  <si>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</si>
  <si>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</si>
  <si>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</si>
  <si>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</si>
  <si>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</si>
  <si>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</si>
  <si>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</si>
  <si>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</si>
  <si>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</si>
  <si>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</si>
  <si>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</si>
  <si>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</si>
  <si>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</si>
  <si>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</si>
  <si>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</si>
  <si>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</si>
  <si>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</si>
  <si>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</si>
  <si>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</si>
  <si>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</si>
  <si>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</si>
  <si>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</si>
  <si>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</si>
  <si>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</si>
  <si>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</si>
  <si>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</si>
  <si>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</si>
  <si>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</si>
  <si>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</si>
  <si>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</si>
  <si>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</si>
  <si>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</si>
  <si>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</si>
  <si>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</si>
  <si>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</si>
  <si>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</si>
  <si>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</si>
  <si>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</si>
  <si>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</si>
  <si>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</si>
  <si>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</si>
  <si>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</si>
  <si>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</si>
  <si>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</si>
  <si>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</si>
  <si>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Закупка товаров, работ и услуг для обеспечения государственных (муниципальных) нужд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</si>
  <si>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</si>
  <si>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</si>
  <si>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</si>
  <si>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</si>
  <si>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</si>
  <si>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01 6 02 70030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</si>
  <si>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</si>
  <si>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Плановый период</t>
  </si>
  <si>
    <t>02 1 R1 89000</t>
  </si>
  <si>
    <t>02 1 R1 89001</t>
  </si>
  <si>
    <t>Реализация инфраструктурных проектов, источником финансового обеспечения которых являются бюджетные кредиты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</si>
  <si>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</si>
  <si>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</si>
  <si>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03 4 04 00000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</si>
  <si>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</si>
  <si>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</si>
  <si>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</si>
  <si>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67484</t>
  </si>
  <si>
    <t>00 1 00 87340</t>
  </si>
  <si>
    <t>03 1 01 S8192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</si>
  <si>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</si>
  <si>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03 4 04 10800</t>
  </si>
  <si>
    <t>Обновление зеленой зоны города Благовещенска</t>
  </si>
  <si>
    <t>08 4 01 L1131</t>
  </si>
  <si>
    <t>2025 год</t>
  </si>
  <si>
    <t>Оказание поддержки бюджетам муниципальных образований, связанной с организацией транспортного обслуживания населения</t>
  </si>
  <si>
    <t>Приобретение бланков с защитой от подделки (карты маршрута регулярных перевозок)</t>
  </si>
  <si>
    <t>02 2 01 10620</t>
  </si>
  <si>
    <t>Осуществление дорожной деятельности в рамках реализации национального проекта «Безопасные качественные дороги»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</si>
  <si>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</si>
  <si>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</si>
  <si>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</si>
  <si>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</si>
  <si>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</si>
  <si>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</si>
  <si>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</si>
  <si>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08 4 01 L1132</t>
  </si>
  <si>
    <t>Подпрограмма "Капитальный ремонт жилищного фонда города Благовещенска"</t>
  </si>
  <si>
    <t>03 3 00 00000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</si>
  <si>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</si>
  <si>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</t>
  </si>
  <si>
    <t>09 1 03 55051</t>
  </si>
  <si>
    <t>Проведение комплексных кадастровых работ</t>
  </si>
  <si>
    <t>11 0 01 L5110</t>
  </si>
  <si>
    <t>Основное мероприятие "Развитие административного центра Амурской области"</t>
  </si>
  <si>
    <t>Поддержка административного центра Амурской области</t>
  </si>
  <si>
    <t>03 4 02 00000</t>
  </si>
  <si>
    <t>03 4 02 S0560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</si>
  <si>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</si>
  <si>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</si>
  <si>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02 1 01 10662</t>
  </si>
  <si>
    <t>Расходы на обеспечение деятельности (оказание услуг, выполнение работ) муниципальных организаций  (учреждений)</t>
  </si>
  <si>
    <t>Мероприятия в сфере мобилизационной подготовки</t>
  </si>
  <si>
    <t>00 0 00 00091</t>
  </si>
  <si>
    <t>Выполнение работ по разработке схемы водоснабжения и водоотведения города Благовещенска</t>
  </si>
  <si>
    <t>03 1 01 10650</t>
  </si>
  <si>
    <t>Основное мероприятие "Озеленение территории города Благовещенска"</t>
  </si>
  <si>
    <t>Приложение № 4
к решению Благовещенской
городской Думы</t>
  </si>
  <si>
    <t>2026 год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</si>
  <si>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</si>
  <si>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</si>
  <si>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</si>
  <si>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02 2 01 S8100</t>
  </si>
  <si>
    <t>02 2 01 98100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</si>
  <si>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</si>
  <si>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 1 01 S1270</t>
  </si>
  <si>
    <t>Расходы, направленные на ремонт общественных бань</t>
  </si>
  <si>
    <t>03 1 02 S9050</t>
  </si>
  <si>
    <t>Основное мероприятие "Региональный проект "Формирование комфортной городской среды"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</si>
  <si>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</si>
  <si>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</si>
  <si>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</si>
  <si>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</si>
  <si>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</si>
  <si>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</si>
  <si>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</si>
  <si>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</si>
  <si>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</si>
  <si>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</si>
  <si>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</si>
  <si>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</si>
  <si>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</si>
  <si>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</si>
  <si>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</si>
  <si>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</si>
  <si>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</si>
  <si>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</si>
  <si>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</si>
  <si>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</si>
  <si>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Предоставление субсидий бюджетным, автономным учреждениям и иным некоммерческим организациям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</si>
  <si>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</si>
  <si>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</si>
  <si>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</si>
  <si>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</si>
  <si>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</si>
  <si>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</si>
  <si>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</si>
  <si>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</si>
  <si>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</si>
  <si>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Благоустройство территорий дошкольных образовательных организаций</t>
  </si>
  <si>
    <t>04 1 02 S7650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</si>
  <si>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</si>
  <si>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</si>
  <si>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</si>
  <si>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</si>
  <si>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</si>
  <si>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</si>
  <si>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</si>
  <si>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</si>
  <si>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</si>
  <si>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</si>
  <si>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</si>
  <si>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</si>
  <si>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</si>
  <si>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</si>
  <si>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</si>
  <si>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</si>
  <si>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</si>
  <si>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</si>
  <si>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</si>
  <si>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</si>
  <si>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</si>
  <si>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</si>
  <si>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</si>
  <si>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</si>
  <si>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</si>
  <si>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</si>
  <si>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</si>
  <si>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04 1 01 89020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</si>
  <si>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</si>
  <si>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04 1 01 89040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</si>
  <si>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</si>
  <si>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</si>
  <si>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</si>
  <si>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</si>
  <si>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Основное мероприятие "Региональный проект "Патриотическое воспитание граждан"</t>
  </si>
  <si>
    <t>04 1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</si>
  <si>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</si>
  <si>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</si>
  <si>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Создание школьного кафе в общеобразовательных организациях области</t>
  </si>
  <si>
    <t>04 1 02 10920</t>
  </si>
  <si>
    <t>Организация и проведение мероприятий по благоустройству территорий общеобразовательных организаций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</si>
  <si>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</si>
  <si>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</si>
  <si>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</si>
  <si>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</si>
  <si>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</si>
  <si>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</si>
  <si>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</si>
  <si>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</si>
  <si>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</si>
  <si>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</si>
  <si>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</si>
  <si>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</si>
  <si>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</si>
  <si>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</si>
  <si>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</si>
  <si>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</si>
  <si>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</si>
  <si>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</si>
  <si>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</si>
  <si>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</si>
  <si>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</si>
  <si>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</si>
  <si>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</si>
  <si>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</si>
  <si>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</si>
  <si>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</si>
  <si>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</si>
  <si>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</si>
  <si>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</si>
  <si>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</si>
  <si>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</si>
  <si>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</si>
  <si>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</si>
  <si>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</si>
  <si>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04 1 01 87250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</si>
  <si>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обеспечения материальных средств для осуществления государственных полномочий)</t>
  </si>
  <si>
    <t>04 1 01 89030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</si>
  <si>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</si>
  <si>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</si>
  <si>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</si>
  <si>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</si>
  <si>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</si>
  <si>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</si>
  <si>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</si>
  <si>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</si>
  <si>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</si>
  <si>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</si>
  <si>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</si>
  <si>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</si>
  <si>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"Организация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</si>
  <si>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</si>
  <si>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</si>
  <si>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</si>
  <si>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</si>
  <si>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</si>
  <si>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</si>
  <si>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</si>
  <si>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</si>
  <si>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</si>
  <si>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</si>
  <si>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</si>
  <si>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</si>
  <si>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</si>
  <si>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</si>
  <si>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</si>
  <si>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</si>
  <si>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</si>
  <si>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</si>
  <si>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</si>
  <si>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</si>
  <si>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</si>
  <si>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</si>
  <si>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</si>
  <si>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</si>
  <si>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</si>
  <si>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</si>
  <si>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</si>
  <si>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</si>
  <si>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</si>
  <si>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</si>
  <si>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</si>
  <si>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</si>
  <si>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</si>
  <si>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</si>
  <si>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</si>
  <si>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</si>
  <si>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</si>
  <si>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</si>
  <si>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</si>
  <si>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</si>
  <si>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</si>
  <si>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</si>
  <si>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</si>
  <si>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</si>
  <si>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</si>
  <si>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</si>
  <si>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</si>
  <si>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</si>
  <si>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</si>
  <si>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</si>
  <si>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</si>
  <si>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</si>
  <si>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</si>
  <si>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</si>
  <si>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</si>
  <si>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</si>
  <si>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</si>
  <si>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</si>
  <si>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</si>
  <si>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</si>
  <si>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</si>
  <si>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</si>
  <si>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</si>
  <si>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</si>
  <si>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</si>
  <si>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Реализация мероприятий в сфере реабилитации и абилитации инвалидов</t>
  </si>
  <si>
    <t>06 0 01 L5140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</si>
  <si>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</si>
  <si>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</si>
  <si>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</si>
  <si>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</si>
  <si>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</si>
  <si>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</si>
  <si>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</si>
  <si>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</si>
  <si>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</si>
  <si>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</si>
  <si>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</si>
  <si>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</si>
  <si>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</si>
  <si>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</si>
  <si>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Основное мероприятие "Содействие развитию физической культуры и спорта инвалидов, лиц с ограниченными возможностями здоровья"</t>
  </si>
  <si>
    <t>06 0 05 00000</t>
  </si>
  <si>
    <t>06 0 05 L5140</t>
  </si>
  <si>
    <t>Спорт высших достижений</t>
  </si>
  <si>
    <t>1103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</si>
  <si>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</si>
  <si>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</si>
  <si>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</si>
  <si>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</si>
  <si>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</si>
  <si>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</si>
  <si>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</si>
  <si>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</si>
  <si>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</si>
  <si>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</si>
  <si>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</si>
  <si>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</si>
  <si>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</si>
  <si>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</si>
  <si>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</si>
  <si>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</si>
  <si>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</si>
  <si>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</si>
  <si>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</si>
  <si>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</si>
  <si>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</si>
  <si>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</si>
  <si>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</si>
  <si>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</si>
  <si>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</si>
  <si>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</si>
  <si>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</si>
  <si>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</si>
  <si>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</si>
  <si>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</si>
  <si>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</si>
  <si>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</si>
  <si>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</si>
  <si>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</si>
  <si>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</si>
  <si>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</si>
  <si>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</si>
  <si>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</si>
  <si>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</si>
  <si>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</si>
  <si>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 6 01 S0700</t>
  </si>
  <si>
    <t>Охрана семьи и детства</t>
  </si>
  <si>
    <t>1004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</si>
  <si>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</si>
  <si>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</si>
  <si>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</si>
  <si>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</si>
  <si>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</si>
  <si>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</si>
  <si>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</si>
  <si>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</si>
  <si>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</si>
  <si>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01 5 01 88180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</si>
  <si>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</si>
  <si>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</si>
  <si>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</si>
  <si>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Итого</t>
  </si>
  <si>
    <t>Охрана окружающей среды</t>
  </si>
  <si>
    <t>Другие вопросы в области охраны окружающей среды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</si>
  <si>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</si>
  <si>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0600</t>
  </si>
  <si>
    <t>0605</t>
  </si>
  <si>
    <t>08 4 01 60291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</si>
  <si>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</si>
  <si>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</si>
  <si>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</si>
  <si>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</si>
  <si>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</si>
  <si>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</si>
  <si>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Автомобильная дорога по ул. Конная от ул. Пушкина до ул. Набережная, г. Благовещенск, Амурская область (прочие затраты)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</si>
  <si>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на 2024 год и плановый период 2025 и 2026 годов</t>
  </si>
  <si>
    <t xml:space="preserve">План
 </t>
  </si>
  <si>
    <t>на 2024 год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</si>
  <si>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</si>
  <si>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Основное мероприятие "Обеспечение мероприятия по землеустройству и землепользованию"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</si>
  <si>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</si>
  <si>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</si>
  <si>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от 30.11.2023 № 63/105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</si>
</sst>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name val="Times New Roman Cyr"/>
      <charset val="204"/>
    </font>
    <font>
      <sz val="8"/>
      <name val="Calibri"/>
      <family val="2"/>
      <charset val="204"/>
      <scheme val="minor"/>
    </font>
    <font>
      <strike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2" fillId="0" borderId="0"/>
    <xf numFmtId="0" fontId="6" fillId="0" borderId="0"/>
    <xf numFmtId="0" fontId="2" fillId="0" borderId="0"/>
  </cellStyleXfs>
  <cellXfs count="147">
    <xf numFmtId="0" fontId="0" fillId="0" borderId="0" xfId="0"/>
    <xf numFmtId="0" fontId="3" fillId="0" borderId="0" xfId="1" applyFont="1" applyFill="1" applyAlignment="1">
      <alignment wrapText="1"/>
    </xf>
    <xf numFmtId="0" fontId="3" fillId="0" borderId="0" xfId="0" applyFont="1" applyFill="1" applyAlignment="1"/>
    <xf numFmtId="164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right" vertical="top"/>
    </xf>
    <xf numFmtId="0" fontId="3" fillId="0" borderId="0" xfId="1" applyFont="1" applyFill="1" applyAlignment="1">
      <alignment vertical="top"/>
    </xf>
    <xf numFmtId="49" fontId="4" fillId="0" borderId="0" xfId="1" applyNumberFormat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center" vertical="top"/>
    </xf>
    <xf numFmtId="49" fontId="3" fillId="0" borderId="0" xfId="4" applyNumberFormat="1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/>
    <xf numFmtId="1" fontId="3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center" vertical="top"/>
    </xf>
    <xf numFmtId="0" fontId="3" fillId="0" borderId="0" xfId="1" applyFont="1" applyAlignment="1">
      <alignment horizontal="left" vertical="top" wrapText="1"/>
    </xf>
    <xf numFmtId="1" fontId="3" fillId="0" borderId="0" xfId="4" applyNumberFormat="1" applyFont="1" applyAlignment="1">
      <alignment vertical="top" wrapText="1"/>
    </xf>
    <xf numFmtId="49" fontId="3" fillId="0" borderId="0" xfId="1" applyNumberFormat="1" applyFont="1" applyAlignment="1">
      <alignment horizontal="center" vertical="top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 wrapText="1"/>
    </xf>
    <xf numFmtId="49" fontId="3" fillId="0" borderId="3" xfId="1" applyNumberFormat="1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 wrapText="1"/>
    </xf>
    <xf numFmtId="1" fontId="3" fillId="0" borderId="0" xfId="1" applyNumberFormat="1" applyFont="1" applyAlignment="1">
      <alignment vertical="top" wrapText="1"/>
    </xf>
    <xf numFmtId="0" fontId="3" fillId="0" borderId="0" xfId="2" applyFont="1"/>
    <xf numFmtId="0" fontId="3" fillId="0" borderId="0" xfId="1" applyFont="1" applyAlignment="1">
      <alignment vertical="top" wrapText="1"/>
    </xf>
    <xf numFmtId="1" fontId="3" fillId="0" borderId="0" xfId="5" applyNumberFormat="1" applyFont="1" applyAlignment="1">
      <alignment horizontal="left" vertical="top" wrapText="1"/>
    </xf>
    <xf numFmtId="0" fontId="3" fillId="0" borderId="0" xfId="5" applyFont="1" applyAlignment="1">
      <alignment horizontal="left" vertical="top" wrapText="1"/>
    </xf>
    <xf numFmtId="1" fontId="3" fillId="0" borderId="0" xfId="4" applyNumberFormat="1" applyFont="1" applyAlignment="1">
      <alignment horizontal="left" vertical="top" wrapText="1"/>
    </xf>
    <xf numFmtId="0" fontId="3" fillId="0" borderId="0" xfId="4" applyFont="1" applyAlignment="1">
      <alignment horizontal="left" vertical="top" wrapText="1"/>
    </xf>
    <xf numFmtId="1" fontId="4" fillId="0" borderId="0" xfId="1" applyNumberFormat="1" applyFont="1" applyAlignment="1">
      <alignment horizontal="left" vertical="top" wrapText="1"/>
    </xf>
    <xf numFmtId="49" fontId="4" fillId="0" borderId="0" xfId="1" applyNumberFormat="1" applyFont="1" applyAlignment="1">
      <alignment horizontal="center" vertical="top"/>
    </xf>
    <xf numFmtId="0" fontId="4" fillId="0" borderId="0" xfId="1" applyFont="1" applyAlignment="1">
      <alignment horizontal="center" vertical="top"/>
    </xf>
    <xf numFmtId="1" fontId="3" fillId="2" borderId="0" xfId="1" applyNumberFormat="1" applyFont="1" applyFill="1" applyAlignment="1">
      <alignment horizontal="left" vertical="top" wrapText="1"/>
    </xf>
    <xf numFmtId="0" fontId="3" fillId="2" borderId="0" xfId="1" applyFont="1" applyFill="1" applyAlignment="1">
      <alignment horizontal="left" vertical="top" wrapText="1"/>
    </xf>
    <xf numFmtId="49" fontId="3" fillId="0" borderId="0" xfId="6" applyNumberFormat="1" applyFont="1" applyFill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1" fontId="4" fillId="0" borderId="0" xfId="4" applyNumberFormat="1" applyFont="1" applyAlignment="1">
      <alignment horizontal="left" vertical="top" wrapText="1"/>
    </xf>
    <xf numFmtId="0" fontId="3" fillId="0" borderId="0" xfId="2" applyFont="1" applyAlignment="1">
      <alignment vertical="top" wrapText="1"/>
    </xf>
    <xf numFmtId="0" fontId="3" fillId="0" borderId="0" xfId="4" applyFont="1" applyAlignment="1">
      <alignment vertical="top" wrapText="1"/>
    </xf>
    <xf numFmtId="0" fontId="3" fillId="0" borderId="0" xfId="3" applyFont="1" applyAlignment="1">
      <alignment horizontal="left" vertical="top" wrapText="1"/>
    </xf>
    <xf numFmtId="49" fontId="3" fillId="0" borderId="0" xfId="1" applyNumberFormat="1" applyFont="1" applyAlignment="1">
      <alignment horizontal="center" vertical="top" wrapText="1"/>
    </xf>
    <xf numFmtId="49" fontId="3" fillId="0" borderId="0" xfId="4" applyNumberFormat="1" applyFont="1" applyAlignment="1">
      <alignment horizontal="center" vertical="top" wrapText="1"/>
    </xf>
    <xf numFmtId="49" fontId="3" fillId="0" borderId="0" xfId="4" applyNumberFormat="1" applyFont="1" applyAlignment="1">
      <alignment horizontal="center" vertical="top"/>
    </xf>
    <xf numFmtId="164" fontId="3" fillId="0" borderId="0" xfId="3" applyNumberFormat="1" applyFont="1" applyAlignment="1">
      <alignment horizontal="right" vertical="top"/>
    </xf>
    <xf numFmtId="0" fontId="3" fillId="0" borderId="0" xfId="4" applyFont="1" applyAlignment="1">
      <alignment horizontal="center" vertical="top"/>
    </xf>
    <xf numFmtId="0" fontId="4" fillId="0" borderId="0" xfId="4" applyFont="1" applyAlignment="1">
      <alignment vertical="top" wrapText="1"/>
    </xf>
    <xf numFmtId="1" fontId="4" fillId="0" borderId="0" xfId="1" applyNumberFormat="1" applyFont="1" applyAlignment="1">
      <alignment vertical="top" wrapText="1"/>
    </xf>
    <xf numFmtId="164" fontId="4" fillId="0" borderId="0" xfId="3" applyNumberFormat="1" applyFont="1" applyAlignment="1">
      <alignment horizontal="right" vertical="top"/>
    </xf>
    <xf numFmtId="49" fontId="4" fillId="0" borderId="0" xfId="1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1" fontId="3" fillId="2" borderId="0" xfId="4" applyNumberFormat="1" applyFont="1" applyFill="1" applyAlignment="1">
      <alignment vertical="top" wrapText="1"/>
    </xf>
    <xf numFmtId="49" fontId="3" fillId="2" borderId="0" xfId="4" applyNumberFormat="1" applyFont="1" applyFill="1" applyAlignment="1">
      <alignment horizontal="center" vertical="top"/>
    </xf>
    <xf numFmtId="164" fontId="3" fillId="2" borderId="0" xfId="3" applyNumberFormat="1" applyFont="1" applyFill="1" applyAlignment="1">
      <alignment horizontal="right" vertical="top"/>
    </xf>
    <xf numFmtId="0" fontId="3" fillId="0" borderId="0" xfId="2" applyFont="1" applyAlignment="1">
      <alignment horizontal="center" vertical="top"/>
    </xf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vertical="top" wrapText="1"/>
    </xf>
    <xf numFmtId="0" fontId="3" fillId="0" borderId="0" xfId="1" applyFont="1" applyFill="1" applyAlignment="1">
      <alignment horizontal="right" vertical="top"/>
    </xf>
    <xf numFmtId="1" fontId="4" fillId="0" borderId="0" xfId="1" applyNumberFormat="1" applyFont="1" applyFill="1" applyBorder="1" applyAlignment="1">
      <alignment horizontal="left" vertical="top" wrapText="1"/>
    </xf>
    <xf numFmtId="49" fontId="4" fillId="0" borderId="0" xfId="1" applyNumberFormat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/>
    </xf>
    <xf numFmtId="164" fontId="4" fillId="0" borderId="0" xfId="3" applyNumberFormat="1" applyFont="1" applyFill="1" applyBorder="1" applyAlignment="1">
      <alignment horizontal="right" vertical="top"/>
    </xf>
    <xf numFmtId="1" fontId="3" fillId="2" borderId="0" xfId="1" applyNumberFormat="1" applyFont="1" applyFill="1" applyBorder="1" applyAlignment="1">
      <alignment horizontal="left" vertical="top" wrapText="1"/>
    </xf>
    <xf numFmtId="49" fontId="3" fillId="2" borderId="0" xfId="1" applyNumberFormat="1" applyFont="1" applyFill="1" applyBorder="1" applyAlignment="1">
      <alignment horizontal="center" vertical="top"/>
    </xf>
    <xf numFmtId="0" fontId="3" fillId="2" borderId="0" xfId="1" applyFont="1" applyFill="1" applyBorder="1" applyAlignment="1">
      <alignment horizontal="center" vertical="top"/>
    </xf>
    <xf numFmtId="164" fontId="3" fillId="2" borderId="0" xfId="3" applyNumberFormat="1" applyFont="1" applyFill="1" applyBorder="1" applyAlignment="1">
      <alignment horizontal="right" vertical="top"/>
    </xf>
    <xf numFmtId="1" fontId="3" fillId="0" borderId="0" xfId="1" applyNumberFormat="1" applyFont="1" applyBorder="1" applyAlignment="1">
      <alignment horizontal="left" vertical="top" wrapText="1"/>
    </xf>
    <xf numFmtId="49" fontId="3" fillId="0" borderId="0" xfId="1" applyNumberFormat="1" applyFont="1" applyBorder="1" applyAlignment="1">
      <alignment horizontal="center" vertical="top"/>
    </xf>
    <xf numFmtId="0" fontId="3" fillId="0" borderId="0" xfId="1" applyFont="1" applyBorder="1" applyAlignment="1">
      <alignment horizontal="center" vertical="top"/>
    </xf>
    <xf numFmtId="164" fontId="3" fillId="0" borderId="0" xfId="3" applyNumberFormat="1" applyFont="1" applyBorder="1" applyAlignment="1">
      <alignment horizontal="right" vertical="top"/>
    </xf>
    <xf numFmtId="0" fontId="3" fillId="0" borderId="0" xfId="1" applyFont="1" applyBorder="1" applyAlignment="1">
      <alignment horizontal="left" vertical="top" wrapText="1"/>
    </xf>
    <xf numFmtId="1" fontId="3" fillId="0" borderId="0" xfId="1" applyNumberFormat="1" applyFont="1" applyBorder="1" applyAlignment="1">
      <alignment vertical="top" wrapText="1"/>
    </xf>
    <xf numFmtId="1" fontId="3" fillId="0" borderId="0" xfId="5" applyNumberFormat="1" applyFont="1" applyAlignment="1">
      <alignment vertical="top" wrapText="1"/>
    </xf>
    <xf numFmtId="49" fontId="3" fillId="0" borderId="0" xfId="5" applyNumberFormat="1" applyFont="1" applyAlignment="1">
      <alignment horizontal="center" vertical="top"/>
    </xf>
    <xf numFmtId="0" fontId="3" fillId="0" borderId="0" xfId="5" applyFont="1" applyAlignment="1">
      <alignment horizontal="center" vertical="top"/>
    </xf>
    <xf numFmtId="4" fontId="3" fillId="0" borderId="0" xfId="7" applyNumberFormat="1" applyFont="1" applyBorder="1" applyAlignment="1">
      <alignment horizontal="left" vertical="top" wrapText="1"/>
    </xf>
    <xf numFmtId="0" fontId="3" fillId="0" borderId="0" xfId="7" applyFont="1" applyBorder="1" applyAlignment="1">
      <alignment horizontal="center" vertical="top"/>
    </xf>
    <xf numFmtId="49" fontId="3" fillId="0" borderId="0" xfId="7" applyNumberFormat="1" applyFont="1" applyBorder="1" applyAlignment="1">
      <alignment horizontal="center" vertical="top"/>
    </xf>
    <xf numFmtId="0" fontId="3" fillId="0" borderId="0" xfId="7" applyFont="1" applyBorder="1" applyAlignment="1">
      <alignment horizontal="left" vertical="top" wrapText="1"/>
    </xf>
    <xf numFmtId="1" fontId="3" fillId="0" borderId="0" xfId="7" applyNumberFormat="1" applyFont="1" applyBorder="1" applyAlignment="1">
      <alignment horizontal="left" vertical="top" wrapText="1"/>
    </xf>
    <xf numFmtId="1" fontId="3" fillId="0" borderId="0" xfId="4" applyNumberFormat="1" applyFont="1" applyBorder="1" applyAlignment="1">
      <alignment horizontal="left" vertical="top" wrapText="1"/>
    </xf>
    <xf numFmtId="49" fontId="3" fillId="0" borderId="0" xfId="4" applyNumberFormat="1" applyFont="1" applyBorder="1" applyAlignment="1">
      <alignment horizontal="center" vertical="top"/>
    </xf>
    <xf numFmtId="0" fontId="9" fillId="0" borderId="0" xfId="4" applyFont="1" applyBorder="1" applyAlignment="1">
      <alignment horizontal="center" vertical="top"/>
    </xf>
    <xf numFmtId="0" fontId="3" fillId="0" borderId="0" xfId="4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" fontId="3" fillId="0" borderId="0" xfId="0" applyNumberFormat="1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" fontId="3" fillId="0" borderId="0" xfId="4" applyNumberFormat="1" applyFont="1" applyBorder="1" applyAlignment="1">
      <alignment horizontal="left" vertical="top" wrapText="1"/>
    </xf>
    <xf numFmtId="2" fontId="3" fillId="0" borderId="0" xfId="4" applyNumberFormat="1" applyFont="1" applyBorder="1" applyAlignment="1">
      <alignment horizontal="left" vertical="top" wrapText="1"/>
    </xf>
    <xf numFmtId="49" fontId="3" fillId="2" borderId="0" xfId="4" applyNumberFormat="1" applyFont="1" applyFill="1" applyBorder="1" applyAlignment="1">
      <alignment horizontal="center" vertical="top"/>
    </xf>
    <xf numFmtId="0" fontId="3" fillId="2" borderId="0" xfId="4" applyFont="1" applyFill="1" applyBorder="1" applyAlignment="1">
      <alignment horizontal="center" vertical="top"/>
    </xf>
    <xf numFmtId="164" fontId="3" fillId="0" borderId="0" xfId="4" applyNumberFormat="1" applyFont="1" applyBorder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49" fontId="3" fillId="2" borderId="0" xfId="1" applyNumberFormat="1" applyFont="1" applyFill="1" applyBorder="1" applyAlignment="1">
      <alignment horizontal="center" vertical="top" wrapText="1"/>
    </xf>
    <xf numFmtId="49" fontId="3" fillId="0" borderId="0" xfId="1" applyNumberFormat="1" applyFont="1" applyBorder="1" applyAlignment="1">
      <alignment horizontal="center" vertical="top" wrapText="1"/>
    </xf>
    <xf numFmtId="0" fontId="3" fillId="0" borderId="0" xfId="3" applyFont="1" applyBorder="1" applyAlignment="1">
      <alignment horizontal="left" vertical="top" wrapText="1"/>
    </xf>
    <xf numFmtId="164" fontId="4" fillId="0" borderId="0" xfId="0" applyNumberFormat="1" applyFont="1" applyAlignment="1">
      <alignment horizontal="right" vertical="top"/>
    </xf>
    <xf numFmtId="49" fontId="3" fillId="2" borderId="0" xfId="1" applyNumberFormat="1" applyFont="1" applyFill="1" applyAlignment="1">
      <alignment horizontal="center" vertical="top"/>
    </xf>
    <xf numFmtId="4" fontId="3" fillId="0" borderId="0" xfId="7" applyNumberFormat="1" applyFont="1" applyAlignment="1">
      <alignment horizontal="left" vertical="top" wrapText="1"/>
    </xf>
    <xf numFmtId="0" fontId="3" fillId="0" borderId="0" xfId="7" applyFont="1" applyAlignment="1">
      <alignment horizontal="center" vertical="top"/>
    </xf>
    <xf numFmtId="49" fontId="3" fillId="0" borderId="0" xfId="7" applyNumberFormat="1" applyFont="1" applyAlignment="1">
      <alignment horizontal="center" vertical="top"/>
    </xf>
    <xf numFmtId="0" fontId="3" fillId="0" borderId="0" xfId="7" applyFont="1" applyAlignment="1">
      <alignment horizontal="left" vertical="top" wrapText="1"/>
    </xf>
    <xf numFmtId="1" fontId="3" fillId="0" borderId="0" xfId="7" applyNumberFormat="1" applyFont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0" xfId="4" applyNumberFormat="1" applyFont="1" applyAlignment="1">
      <alignment horizontal="center" vertical="top"/>
    </xf>
    <xf numFmtId="0" fontId="4" fillId="0" borderId="0" xfId="4" applyFont="1" applyAlignment="1">
      <alignment horizontal="center" vertical="top"/>
    </xf>
    <xf numFmtId="49" fontId="3" fillId="0" borderId="0" xfId="2" applyNumberFormat="1" applyFont="1" applyAlignment="1">
      <alignment horizontal="center"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164" fontId="3" fillId="0" borderId="0" xfId="2" applyNumberFormat="1" applyFont="1" applyAlignment="1">
      <alignment horizontal="right" vertical="top"/>
    </xf>
    <xf numFmtId="164" fontId="4" fillId="0" borderId="0" xfId="3" applyNumberFormat="1" applyFont="1" applyFill="1" applyAlignment="1">
      <alignment horizontal="right" vertical="top"/>
    </xf>
    <xf numFmtId="164" fontId="3" fillId="0" borderId="0" xfId="3" applyNumberFormat="1" applyFont="1" applyFill="1" applyAlignment="1">
      <alignment horizontal="right" vertical="top"/>
    </xf>
    <xf numFmtId="164" fontId="3" fillId="2" borderId="0" xfId="0" applyNumberFormat="1" applyFont="1" applyFill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0" fontId="10" fillId="0" borderId="0" xfId="0" applyFont="1" applyFill="1" applyAlignment="1">
      <alignment vertical="top" wrapText="1"/>
    </xf>
    <xf numFmtId="0" fontId="3" fillId="0" borderId="0" xfId="4" applyFont="1" applyFill="1" applyAlignment="1">
      <alignment horizontal="left" vertical="top" wrapText="1"/>
    </xf>
    <xf numFmtId="1" fontId="4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1" fontId="3" fillId="0" borderId="0" xfId="1" applyNumberFormat="1" applyFont="1" applyFill="1" applyAlignment="1">
      <alignment horizontal="left" vertical="top" wrapText="1"/>
    </xf>
    <xf numFmtId="1" fontId="3" fillId="0" borderId="0" xfId="1" applyNumberFormat="1" applyFont="1" applyFill="1" applyBorder="1" applyAlignment="1">
      <alignment horizontal="left" vertical="top" wrapText="1"/>
    </xf>
    <xf numFmtId="0" fontId="3" fillId="0" borderId="0" xfId="7" applyFont="1" applyFill="1" applyBorder="1" applyAlignment="1">
      <alignment horizontal="center" vertical="top"/>
    </xf>
    <xf numFmtId="49" fontId="3" fillId="0" borderId="0" xfId="7" applyNumberFormat="1" applyFont="1" applyFill="1" applyBorder="1" applyAlignment="1">
      <alignment horizontal="center" vertical="top"/>
    </xf>
    <xf numFmtId="164" fontId="3" fillId="0" borderId="0" xfId="3" applyNumberFormat="1" applyFont="1" applyFill="1" applyBorder="1" applyAlignment="1">
      <alignment horizontal="right" vertical="top"/>
    </xf>
    <xf numFmtId="164" fontId="3" fillId="0" borderId="0" xfId="0" applyNumberFormat="1" applyFont="1" applyFill="1" applyBorder="1" applyAlignment="1">
      <alignment horizontal="right" vertical="top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center" vertical="top" wrapText="1"/>
    </xf>
    <xf numFmtId="1" fontId="3" fillId="0" borderId="0" xfId="1" applyNumberFormat="1" applyFont="1" applyFill="1" applyAlignment="1">
      <alignment vertical="top" wrapText="1"/>
    </xf>
    <xf numFmtId="0" fontId="3" fillId="0" borderId="0" xfId="1" applyFont="1" applyFill="1" applyBorder="1" applyAlignment="1">
      <alignment horizontal="left" vertical="top" wrapText="1"/>
    </xf>
    <xf numFmtId="1" fontId="3" fillId="0" borderId="0" xfId="4" applyNumberFormat="1" applyFont="1" applyFill="1" applyAlignment="1">
      <alignment horizontal="left" vertical="top" wrapText="1"/>
    </xf>
    <xf numFmtId="1" fontId="3" fillId="0" borderId="0" xfId="4" applyNumberFormat="1" applyFont="1" applyFill="1" applyAlignment="1">
      <alignment vertical="top" wrapText="1"/>
    </xf>
    <xf numFmtId="0" fontId="3" fillId="0" borderId="0" xfId="2" applyFont="1" applyFill="1" applyAlignment="1">
      <alignment vertical="top" wrapText="1"/>
    </xf>
    <xf numFmtId="1" fontId="3" fillId="0" borderId="1" xfId="1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4" fillId="0" borderId="0" xfId="1" applyFont="1" applyFill="1" applyAlignment="1">
      <alignment horizontal="center" wrapText="1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left" vertical="top" wrapText="1"/>
    </xf>
  </cellXfs>
  <cellStyles count="8">
    <cellStyle name="Обычный" xfId="0" builtinId="0"/>
    <cellStyle name="Обычный 2" xfId="7"/>
    <cellStyle name="Обычный 3" xfId="1"/>
    <cellStyle name="Обычный 3 2" xfId="5"/>
    <cellStyle name="Обычный 4 2" xfId="2"/>
    <cellStyle name="Обычный 5" xfId="4"/>
    <cellStyle name="Обычный 6" xfId="3"/>
    <cellStyle name="Обычный_ноябрь 200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590"/>
  <sheetViews>
    <sheetView tabSelected="1" zoomScale="74" zoomScaleNormal="74" workbookViewId="0">
      <selection activeCell="L7" sqref="L7"/>
    </sheetView>
  </sheetViews>
  <sheetFormatPr defaultRowHeight="15" outlineLevelRow="2" x14ac:dyDescent="0.25"/>
  <cols>
    <col min="1" max="1" width="49.42578125" style="12" customWidth="1"/>
    <col min="2" max="2" width="8.7109375" style="9" customWidth="1"/>
    <col min="3" max="3" width="14.85546875" style="9" customWidth="1"/>
    <col min="4" max="4" width="7.140625" style="3" customWidth="1"/>
    <col min="5" max="5" width="14.42578125" style="3" customWidth="1"/>
    <col min="6" max="6" width="13.28515625" style="3" customWidth="1"/>
    <col min="7" max="7" width="13.5703125" style="2" customWidth="1"/>
    <col min="8" max="10" width="9.140625" style="2"/>
    <col min="11" max="12" width="9.140625" style="2" customWidth="1"/>
    <col min="13" max="13" width="8.7109375" style="2" customWidth="1"/>
    <col min="14" max="16384" width="9.140625" style="2"/>
  </cols>
  <sheetData>
    <row r="1" spans="1:7" ht="52.5" customHeight="1" x14ac:dyDescent="0.25">
      <c r="F1" s="146" t="s">
        <v>288</v>
      </c>
      <c r="G1" s="146"/>
    </row>
    <row r="2" spans="1:7" ht="30" customHeight="1" x14ac:dyDescent="0.25">
      <c r="F2" s="3" t="s">
        <v>586</v>
      </c>
    </row>
    <row r="3" spans="1:7" ht="48.75" customHeight="1" x14ac:dyDescent="0.25">
      <c r="A3" s="143" t="s">
        <v>579</v>
      </c>
      <c r="B3" s="143"/>
      <c r="C3" s="143"/>
      <c r="D3" s="143"/>
      <c r="E3" s="143"/>
      <c r="F3" s="143"/>
      <c r="G3" s="143"/>
    </row>
    <row r="4" spans="1:7" x14ac:dyDescent="0.25">
      <c r="A4" s="57"/>
      <c r="B4" s="58"/>
      <c r="C4" s="58"/>
      <c r="D4" s="58"/>
      <c r="E4" s="58"/>
      <c r="F4" s="58"/>
    </row>
    <row r="5" spans="1:7" x14ac:dyDescent="0.25">
      <c r="A5" s="1"/>
      <c r="B5" s="5"/>
      <c r="C5" s="59"/>
      <c r="G5" s="3" t="s">
        <v>0</v>
      </c>
    </row>
    <row r="6" spans="1:7" ht="15" customHeight="1" x14ac:dyDescent="0.25">
      <c r="A6" s="141" t="s">
        <v>1</v>
      </c>
      <c r="B6" s="142" t="s">
        <v>2</v>
      </c>
      <c r="C6" s="19" t="s">
        <v>3</v>
      </c>
      <c r="D6" s="20" t="s">
        <v>4</v>
      </c>
      <c r="E6" s="21" t="s">
        <v>580</v>
      </c>
      <c r="F6" s="144" t="s">
        <v>238</v>
      </c>
      <c r="G6" s="145"/>
    </row>
    <row r="7" spans="1:7" x14ac:dyDescent="0.25">
      <c r="A7" s="141"/>
      <c r="B7" s="142"/>
      <c r="C7" s="22"/>
      <c r="D7" s="23"/>
      <c r="E7" s="24" t="s">
        <v>581</v>
      </c>
      <c r="F7" s="108" t="s">
        <v>255</v>
      </c>
      <c r="G7" s="108" t="s">
        <v>289</v>
      </c>
    </row>
    <row r="8" spans="1:7" s="13" customFormat="1" ht="14.25" x14ac:dyDescent="0.2">
      <c r="A8" s="32" t="s">
        <v>5</v>
      </c>
      <c r="B8" s="33" t="s">
        <v>6</v>
      </c>
      <c r="C8" s="33"/>
      <c r="D8" s="34"/>
      <c r="E8" s="50">
        <f>E9+E13+E26+E45+E50+E57+E61</f>
        <v>898970.9</v>
      </c>
      <c r="F8" s="50">
        <f>F9+F13+F26+F45+F50+F57+F61</f>
        <v>859322.5</v>
      </c>
      <c r="G8" s="50">
        <f>G9+G13+G26+G45+G50+G57+G61</f>
        <v>879684.89999999991</v>
      </c>
    </row>
    <row r="9" spans="1:7" s="26" customFormat="1" ht="45" customHeight="1" outlineLevel="1" x14ac:dyDescent="0.25">
      <c r="A9" s="25" t="s">
        <v>28</v>
      </c>
      <c r="B9" s="18" t="s">
        <v>29</v>
      </c>
      <c r="C9" s="18"/>
      <c r="D9" s="15"/>
      <c r="E9" s="46">
        <f>E10</f>
        <v>3669.4</v>
      </c>
      <c r="F9" s="46">
        <f t="shared" ref="F9:G11" si="0">F10</f>
        <v>3816.2</v>
      </c>
      <c r="G9" s="46">
        <f t="shared" si="0"/>
        <v>3968.9</v>
      </c>
    </row>
    <row r="10" spans="1:7" s="26" customFormat="1" ht="15" customHeight="1" outlineLevel="2" x14ac:dyDescent="0.25">
      <c r="A10" s="25" t="s">
        <v>9</v>
      </c>
      <c r="B10" s="18" t="s">
        <v>29</v>
      </c>
      <c r="C10" s="18" t="s">
        <v>10</v>
      </c>
      <c r="D10" s="15"/>
      <c r="E10" s="46">
        <f>E11</f>
        <v>3669.4</v>
      </c>
      <c r="F10" s="46">
        <f t="shared" si="0"/>
        <v>3816.2</v>
      </c>
      <c r="G10" s="46">
        <f t="shared" si="0"/>
        <v>3968.9</v>
      </c>
    </row>
    <row r="11" spans="1:7" s="26" customFormat="1" ht="15" customHeight="1" outlineLevel="2" x14ac:dyDescent="0.25">
      <c r="A11" s="25" t="s">
        <v>30</v>
      </c>
      <c r="B11" s="18" t="s">
        <v>29</v>
      </c>
      <c r="C11" s="18" t="s">
        <v>31</v>
      </c>
      <c r="D11" s="15"/>
      <c r="E11" s="46">
        <f>E12</f>
        <v>3669.4</v>
      </c>
      <c r="F11" s="46">
        <f t="shared" si="0"/>
        <v>3816.2</v>
      </c>
      <c r="G11" s="46">
        <f t="shared" si="0"/>
        <v>3968.9</v>
      </c>
    </row>
    <row r="12" spans="1:7" s="26" customFormat="1" ht="75" customHeight="1" outlineLevel="2" x14ac:dyDescent="0.25">
      <c r="A12" s="25" t="s">
        <v>13</v>
      </c>
      <c r="B12" s="18" t="s">
        <v>29</v>
      </c>
      <c r="C12" s="18" t="s">
        <v>31</v>
      </c>
      <c r="D12" s="15">
        <v>100</v>
      </c>
      <c r="E12" s="46">
        <v>3669.4</v>
      </c>
      <c r="F12" s="46">
        <v>3816.2</v>
      </c>
      <c r="G12" s="115">
        <v>3968.9</v>
      </c>
    </row>
    <row r="13" spans="1:7" ht="60" customHeight="1" outlineLevel="1" x14ac:dyDescent="0.25">
      <c r="A13" s="14" t="s">
        <v>7</v>
      </c>
      <c r="B13" s="18" t="s">
        <v>8</v>
      </c>
      <c r="C13" s="18"/>
      <c r="D13" s="15"/>
      <c r="E13" s="46">
        <f>E14</f>
        <v>49549.5</v>
      </c>
      <c r="F13" s="46">
        <f>F14</f>
        <v>51678</v>
      </c>
      <c r="G13" s="46">
        <f>G14</f>
        <v>53420.799999999996</v>
      </c>
    </row>
    <row r="14" spans="1:7" ht="15.75" customHeight="1" outlineLevel="2" x14ac:dyDescent="0.25">
      <c r="A14" s="14" t="s">
        <v>9</v>
      </c>
      <c r="B14" s="18" t="s">
        <v>8</v>
      </c>
      <c r="C14" s="18" t="s">
        <v>10</v>
      </c>
      <c r="D14" s="15"/>
      <c r="E14" s="46">
        <f>E15+E17+E19+E21+E24</f>
        <v>49549.5</v>
      </c>
      <c r="F14" s="46">
        <f>F15+F17+F19+F21+F24</f>
        <v>51678</v>
      </c>
      <c r="G14" s="46">
        <f>G15+G17+G19+G21+G24</f>
        <v>53420.799999999996</v>
      </c>
    </row>
    <row r="15" spans="1:7" ht="30" customHeight="1" outlineLevel="2" x14ac:dyDescent="0.25">
      <c r="A15" s="14" t="s">
        <v>11</v>
      </c>
      <c r="B15" s="18" t="s">
        <v>8</v>
      </c>
      <c r="C15" s="18" t="s">
        <v>12</v>
      </c>
      <c r="D15" s="15"/>
      <c r="E15" s="46">
        <f>E16</f>
        <v>3669.4</v>
      </c>
      <c r="F15" s="46">
        <f>F16</f>
        <v>3816.2</v>
      </c>
      <c r="G15" s="46">
        <f>G16</f>
        <v>3968.9</v>
      </c>
    </row>
    <row r="16" spans="1:7" ht="75" customHeight="1" outlineLevel="2" x14ac:dyDescent="0.25">
      <c r="A16" s="14" t="s">
        <v>13</v>
      </c>
      <c r="B16" s="18" t="s">
        <v>8</v>
      </c>
      <c r="C16" s="18" t="s">
        <v>12</v>
      </c>
      <c r="D16" s="15">
        <v>100</v>
      </c>
      <c r="E16" s="46">
        <v>3669.4</v>
      </c>
      <c r="F16" s="46">
        <v>3816.2</v>
      </c>
      <c r="G16" s="97">
        <v>3968.9</v>
      </c>
    </row>
    <row r="17" spans="1:7" ht="30" customHeight="1" outlineLevel="2" x14ac:dyDescent="0.25">
      <c r="A17" s="14" t="s">
        <v>14</v>
      </c>
      <c r="B17" s="18" t="s">
        <v>8</v>
      </c>
      <c r="C17" s="18" t="s">
        <v>15</v>
      </c>
      <c r="D17" s="15"/>
      <c r="E17" s="46">
        <f>E18</f>
        <v>2994.3</v>
      </c>
      <c r="F17" s="46">
        <f>F18</f>
        <v>3114.1</v>
      </c>
      <c r="G17" s="46">
        <f>G18</f>
        <v>3238.6</v>
      </c>
    </row>
    <row r="18" spans="1:7" ht="75" customHeight="1" outlineLevel="2" x14ac:dyDescent="0.25">
      <c r="A18" s="14" t="s">
        <v>13</v>
      </c>
      <c r="B18" s="18" t="s">
        <v>8</v>
      </c>
      <c r="C18" s="18" t="s">
        <v>15</v>
      </c>
      <c r="D18" s="15">
        <v>100</v>
      </c>
      <c r="E18" s="46">
        <v>2994.3</v>
      </c>
      <c r="F18" s="46">
        <v>3114.1</v>
      </c>
      <c r="G18" s="97">
        <v>3238.6</v>
      </c>
    </row>
    <row r="19" spans="1:7" ht="30" customHeight="1" outlineLevel="2" x14ac:dyDescent="0.25">
      <c r="A19" s="14" t="s">
        <v>16</v>
      </c>
      <c r="B19" s="18" t="s">
        <v>8</v>
      </c>
      <c r="C19" s="18" t="s">
        <v>17</v>
      </c>
      <c r="D19" s="15"/>
      <c r="E19" s="46">
        <f>E20</f>
        <v>2783.7</v>
      </c>
      <c r="F19" s="46">
        <f>F20</f>
        <v>2895.1</v>
      </c>
      <c r="G19" s="46">
        <f>G20</f>
        <v>3010.9</v>
      </c>
    </row>
    <row r="20" spans="1:7" ht="75" customHeight="1" outlineLevel="2" x14ac:dyDescent="0.25">
      <c r="A20" s="14" t="s">
        <v>13</v>
      </c>
      <c r="B20" s="18" t="s">
        <v>8</v>
      </c>
      <c r="C20" s="18" t="s">
        <v>17</v>
      </c>
      <c r="D20" s="15">
        <v>100</v>
      </c>
      <c r="E20" s="46">
        <v>2783.7</v>
      </c>
      <c r="F20" s="46">
        <v>2895.1</v>
      </c>
      <c r="G20" s="97">
        <v>3010.9</v>
      </c>
    </row>
    <row r="21" spans="1:7" ht="30" customHeight="1" outlineLevel="2" x14ac:dyDescent="0.25">
      <c r="A21" s="16" t="s">
        <v>18</v>
      </c>
      <c r="B21" s="18" t="s">
        <v>8</v>
      </c>
      <c r="C21" s="18" t="s">
        <v>19</v>
      </c>
      <c r="D21" s="15"/>
      <c r="E21" s="46">
        <f>E22+E23</f>
        <v>25220.100000000002</v>
      </c>
      <c r="F21" s="46">
        <f>F22+F23</f>
        <v>26375.5</v>
      </c>
      <c r="G21" s="46">
        <f>G22+G23</f>
        <v>27106.3</v>
      </c>
    </row>
    <row r="22" spans="1:7" s="13" customFormat="1" ht="75" customHeight="1" outlineLevel="2" x14ac:dyDescent="0.2">
      <c r="A22" s="14" t="s">
        <v>13</v>
      </c>
      <c r="B22" s="18" t="s">
        <v>8</v>
      </c>
      <c r="C22" s="18" t="s">
        <v>19</v>
      </c>
      <c r="D22" s="15">
        <v>100</v>
      </c>
      <c r="E22" s="46">
        <v>24375.9</v>
      </c>
      <c r="F22" s="46">
        <v>25358.6</v>
      </c>
      <c r="G22" s="97">
        <v>26369.5</v>
      </c>
    </row>
    <row r="23" spans="1:7" ht="30" customHeight="1" outlineLevel="2" x14ac:dyDescent="0.25">
      <c r="A23" s="14" t="s">
        <v>230</v>
      </c>
      <c r="B23" s="18" t="s">
        <v>8</v>
      </c>
      <c r="C23" s="18" t="s">
        <v>19</v>
      </c>
      <c r="D23" s="15">
        <v>200</v>
      </c>
      <c r="E23" s="46">
        <v>844.2</v>
      </c>
      <c r="F23" s="46">
        <v>1016.9</v>
      </c>
      <c r="G23" s="97">
        <v>736.8</v>
      </c>
    </row>
    <row r="24" spans="1:7" ht="30" customHeight="1" outlineLevel="2" x14ac:dyDescent="0.25">
      <c r="A24" s="14" t="s">
        <v>22</v>
      </c>
      <c r="B24" s="18" t="s">
        <v>8</v>
      </c>
      <c r="C24" s="18" t="s">
        <v>23</v>
      </c>
      <c r="D24" s="15"/>
      <c r="E24" s="46">
        <f>E25</f>
        <v>14882</v>
      </c>
      <c r="F24" s="46">
        <f>F25</f>
        <v>15477.1</v>
      </c>
      <c r="G24" s="46">
        <f>G25</f>
        <v>16096.1</v>
      </c>
    </row>
    <row r="25" spans="1:7" ht="75" customHeight="1" outlineLevel="2" x14ac:dyDescent="0.25">
      <c r="A25" s="14" t="s">
        <v>13</v>
      </c>
      <c r="B25" s="18" t="s">
        <v>8</v>
      </c>
      <c r="C25" s="18" t="s">
        <v>23</v>
      </c>
      <c r="D25" s="15">
        <v>100</v>
      </c>
      <c r="E25" s="46">
        <v>14882</v>
      </c>
      <c r="F25" s="46">
        <v>15477.1</v>
      </c>
      <c r="G25" s="97">
        <v>16096.1</v>
      </c>
    </row>
    <row r="26" spans="1:7" s="26" customFormat="1" ht="60" customHeight="1" outlineLevel="1" x14ac:dyDescent="0.25">
      <c r="A26" s="25" t="s">
        <v>290</v>
      </c>
      <c r="B26" s="18" t="s">
        <v>32</v>
      </c>
      <c r="C26" s="18"/>
      <c r="D26" s="15"/>
      <c r="E26" s="46">
        <f>E27</f>
        <v>349778.89999999997</v>
      </c>
      <c r="F26" s="46">
        <f>F27</f>
        <v>365261.3</v>
      </c>
      <c r="G26" s="46">
        <f>G27</f>
        <v>376869</v>
      </c>
    </row>
    <row r="27" spans="1:7" s="26" customFormat="1" ht="15" customHeight="1" outlineLevel="2" x14ac:dyDescent="0.25">
      <c r="A27" s="25" t="s">
        <v>9</v>
      </c>
      <c r="B27" s="18" t="s">
        <v>32</v>
      </c>
      <c r="C27" s="18" t="s">
        <v>10</v>
      </c>
      <c r="D27" s="15"/>
      <c r="E27" s="46">
        <f>E28+E33</f>
        <v>349778.89999999997</v>
      </c>
      <c r="F27" s="46">
        <f>F28+F33</f>
        <v>365261.3</v>
      </c>
      <c r="G27" s="46">
        <f>G28+G33</f>
        <v>376869</v>
      </c>
    </row>
    <row r="28" spans="1:7" s="26" customFormat="1" ht="45" customHeight="1" outlineLevel="2" x14ac:dyDescent="0.25">
      <c r="A28" s="27" t="s">
        <v>33</v>
      </c>
      <c r="B28" s="18" t="s">
        <v>32</v>
      </c>
      <c r="C28" s="18" t="s">
        <v>34</v>
      </c>
      <c r="D28" s="15"/>
      <c r="E28" s="46">
        <f>E29+E30+E31+E32</f>
        <v>334005.3</v>
      </c>
      <c r="F28" s="46">
        <f>F29+F30+F31+F32</f>
        <v>348129.2</v>
      </c>
      <c r="G28" s="46">
        <f>G29+G30+G31+G32</f>
        <v>359812.8</v>
      </c>
    </row>
    <row r="29" spans="1:7" s="26" customFormat="1" ht="75" customHeight="1" outlineLevel="2" x14ac:dyDescent="0.25">
      <c r="A29" s="25" t="s">
        <v>13</v>
      </c>
      <c r="B29" s="18" t="s">
        <v>32</v>
      </c>
      <c r="C29" s="18" t="s">
        <v>34</v>
      </c>
      <c r="D29" s="15">
        <v>100</v>
      </c>
      <c r="E29" s="46">
        <f>312731+200</f>
        <v>312931</v>
      </c>
      <c r="F29" s="46">
        <v>325591.40000000002</v>
      </c>
      <c r="G29" s="115">
        <v>339126.7</v>
      </c>
    </row>
    <row r="30" spans="1:7" s="26" customFormat="1" ht="30" customHeight="1" outlineLevel="2" x14ac:dyDescent="0.25">
      <c r="A30" s="25" t="s">
        <v>230</v>
      </c>
      <c r="B30" s="18" t="s">
        <v>32</v>
      </c>
      <c r="C30" s="18" t="s">
        <v>34</v>
      </c>
      <c r="D30" s="15">
        <v>200</v>
      </c>
      <c r="E30" s="46">
        <f>18557.3-200</f>
        <v>18357.3</v>
      </c>
      <c r="F30" s="46">
        <v>19293.2</v>
      </c>
      <c r="G30" s="115">
        <v>18225.3</v>
      </c>
    </row>
    <row r="31" spans="1:7" s="26" customFormat="1" ht="30" customHeight="1" outlineLevel="2" x14ac:dyDescent="0.25">
      <c r="A31" s="25" t="s">
        <v>21</v>
      </c>
      <c r="B31" s="18" t="s">
        <v>32</v>
      </c>
      <c r="C31" s="18" t="s">
        <v>34</v>
      </c>
      <c r="D31" s="15">
        <v>300</v>
      </c>
      <c r="E31" s="46">
        <v>1000</v>
      </c>
      <c r="F31" s="46">
        <v>1000</v>
      </c>
      <c r="G31" s="115">
        <v>1000</v>
      </c>
    </row>
    <row r="32" spans="1:7" s="26" customFormat="1" ht="15" customHeight="1" outlineLevel="2" x14ac:dyDescent="0.25">
      <c r="A32" s="27" t="s">
        <v>35</v>
      </c>
      <c r="B32" s="18" t="s">
        <v>32</v>
      </c>
      <c r="C32" s="18" t="s">
        <v>34</v>
      </c>
      <c r="D32" s="15">
        <v>800</v>
      </c>
      <c r="E32" s="46">
        <v>1717</v>
      </c>
      <c r="F32" s="46">
        <v>2244.6</v>
      </c>
      <c r="G32" s="115">
        <v>1460.8</v>
      </c>
    </row>
    <row r="33" spans="1:7" s="26" customFormat="1" ht="30" customHeight="1" outlineLevel="2" x14ac:dyDescent="0.25">
      <c r="A33" s="27" t="s">
        <v>36</v>
      </c>
      <c r="B33" s="45" t="s">
        <v>32</v>
      </c>
      <c r="C33" s="45" t="s">
        <v>37</v>
      </c>
      <c r="D33" s="18"/>
      <c r="E33" s="46">
        <f>E34+E37+E39+E42</f>
        <v>15773.599999999999</v>
      </c>
      <c r="F33" s="46">
        <f>F34+F37+F39+F42</f>
        <v>17132.099999999999</v>
      </c>
      <c r="G33" s="46">
        <f>G34+G37+G39+G42</f>
        <v>17056.2</v>
      </c>
    </row>
    <row r="34" spans="1:7" s="26" customFormat="1" ht="90" customHeight="1" outlineLevel="2" x14ac:dyDescent="0.25">
      <c r="A34" s="25" t="s">
        <v>261</v>
      </c>
      <c r="B34" s="18" t="s">
        <v>32</v>
      </c>
      <c r="C34" s="47" t="s">
        <v>38</v>
      </c>
      <c r="D34" s="15"/>
      <c r="E34" s="46">
        <f>E35+E36</f>
        <v>6869.7</v>
      </c>
      <c r="F34" s="46">
        <f>F35+F36</f>
        <v>6869.7</v>
      </c>
      <c r="G34" s="46">
        <f>G35+G36</f>
        <v>6869.7</v>
      </c>
    </row>
    <row r="35" spans="1:7" s="26" customFormat="1" ht="75" customHeight="1" outlineLevel="2" x14ac:dyDescent="0.25">
      <c r="A35" s="25" t="s">
        <v>13</v>
      </c>
      <c r="B35" s="18" t="s">
        <v>32</v>
      </c>
      <c r="C35" s="47" t="s">
        <v>38</v>
      </c>
      <c r="D35" s="15">
        <v>100</v>
      </c>
      <c r="E35" s="46">
        <v>5448.4</v>
      </c>
      <c r="F35" s="46">
        <v>5448.4</v>
      </c>
      <c r="G35" s="115">
        <v>5448.4</v>
      </c>
    </row>
    <row r="36" spans="1:7" s="26" customFormat="1" ht="30" customHeight="1" outlineLevel="2" x14ac:dyDescent="0.25">
      <c r="A36" s="25" t="s">
        <v>230</v>
      </c>
      <c r="B36" s="18" t="s">
        <v>32</v>
      </c>
      <c r="C36" s="47" t="s">
        <v>38</v>
      </c>
      <c r="D36" s="15">
        <v>200</v>
      </c>
      <c r="E36" s="46">
        <v>1421.3</v>
      </c>
      <c r="F36" s="46">
        <v>1421.3</v>
      </c>
      <c r="G36" s="115">
        <v>1421.3</v>
      </c>
    </row>
    <row r="37" spans="1:7" s="26" customFormat="1" ht="120" customHeight="1" outlineLevel="2" x14ac:dyDescent="0.25">
      <c r="A37" s="25" t="s">
        <v>291</v>
      </c>
      <c r="B37" s="18" t="s">
        <v>32</v>
      </c>
      <c r="C37" s="18" t="s">
        <v>39</v>
      </c>
      <c r="D37" s="18"/>
      <c r="E37" s="46">
        <f>E38</f>
        <v>3502.1</v>
      </c>
      <c r="F37" s="46">
        <f>F38</f>
        <v>3502.1</v>
      </c>
      <c r="G37" s="46">
        <f>G38</f>
        <v>3502.1</v>
      </c>
    </row>
    <row r="38" spans="1:7" s="26" customFormat="1" ht="75" customHeight="1" outlineLevel="2" x14ac:dyDescent="0.25">
      <c r="A38" s="25" t="s">
        <v>13</v>
      </c>
      <c r="B38" s="18" t="s">
        <v>32</v>
      </c>
      <c r="C38" s="18" t="s">
        <v>39</v>
      </c>
      <c r="D38" s="18" t="s">
        <v>40</v>
      </c>
      <c r="E38" s="46">
        <v>3502.1</v>
      </c>
      <c r="F38" s="46">
        <v>3502.1</v>
      </c>
      <c r="G38" s="115">
        <v>3502.1</v>
      </c>
    </row>
    <row r="39" spans="1:7" s="26" customFormat="1" ht="75" customHeight="1" outlineLevel="2" x14ac:dyDescent="0.25">
      <c r="A39" s="25" t="s">
        <v>264</v>
      </c>
      <c r="B39" s="18" t="s">
        <v>32</v>
      </c>
      <c r="C39" s="18" t="s">
        <v>249</v>
      </c>
      <c r="D39" s="18"/>
      <c r="E39" s="46">
        <f>E40+E41</f>
        <v>0</v>
      </c>
      <c r="F39" s="46">
        <f>F40+F41</f>
        <v>1358.5</v>
      </c>
      <c r="G39" s="46">
        <f>G40+G41</f>
        <v>1282.5999999999999</v>
      </c>
    </row>
    <row r="40" spans="1:7" s="26" customFormat="1" ht="75" customHeight="1" outlineLevel="2" x14ac:dyDescent="0.25">
      <c r="A40" s="25" t="s">
        <v>13</v>
      </c>
      <c r="B40" s="18" t="s">
        <v>32</v>
      </c>
      <c r="C40" s="18" t="s">
        <v>249</v>
      </c>
      <c r="D40" s="18" t="s">
        <v>40</v>
      </c>
      <c r="E40" s="46"/>
      <c r="F40" s="46">
        <v>1282.5999999999999</v>
      </c>
      <c r="G40" s="115">
        <v>1282.5999999999999</v>
      </c>
    </row>
    <row r="41" spans="1:7" s="26" customFormat="1" ht="30" customHeight="1" outlineLevel="2" x14ac:dyDescent="0.25">
      <c r="A41" s="25" t="s">
        <v>230</v>
      </c>
      <c r="B41" s="18" t="s">
        <v>32</v>
      </c>
      <c r="C41" s="18" t="s">
        <v>249</v>
      </c>
      <c r="D41" s="18" t="s">
        <v>41</v>
      </c>
      <c r="E41" s="46">
        <v>0</v>
      </c>
      <c r="F41" s="46">
        <v>75.900000000000006</v>
      </c>
      <c r="G41" s="115">
        <v>0</v>
      </c>
    </row>
    <row r="42" spans="1:7" s="26" customFormat="1" ht="45" customHeight="1" outlineLevel="2" x14ac:dyDescent="0.25">
      <c r="A42" s="25" t="s">
        <v>262</v>
      </c>
      <c r="B42" s="18" t="s">
        <v>32</v>
      </c>
      <c r="C42" s="47" t="s">
        <v>42</v>
      </c>
      <c r="D42" s="15"/>
      <c r="E42" s="46">
        <f>E43+E44</f>
        <v>5401.8</v>
      </c>
      <c r="F42" s="46">
        <f>F43+F44</f>
        <v>5401.8</v>
      </c>
      <c r="G42" s="46">
        <f>G43+G44</f>
        <v>5401.8</v>
      </c>
    </row>
    <row r="43" spans="1:7" s="26" customFormat="1" ht="75" customHeight="1" outlineLevel="2" x14ac:dyDescent="0.25">
      <c r="A43" s="25" t="s">
        <v>13</v>
      </c>
      <c r="B43" s="18" t="s">
        <v>32</v>
      </c>
      <c r="C43" s="47" t="s">
        <v>42</v>
      </c>
      <c r="D43" s="15">
        <v>100</v>
      </c>
      <c r="E43" s="46">
        <v>4430.8</v>
      </c>
      <c r="F43" s="46">
        <v>4644.3</v>
      </c>
      <c r="G43" s="115">
        <v>4644.3</v>
      </c>
    </row>
    <row r="44" spans="1:7" s="26" customFormat="1" ht="30" customHeight="1" outlineLevel="2" x14ac:dyDescent="0.25">
      <c r="A44" s="25" t="s">
        <v>230</v>
      </c>
      <c r="B44" s="18" t="s">
        <v>32</v>
      </c>
      <c r="C44" s="47" t="s">
        <v>42</v>
      </c>
      <c r="D44" s="15">
        <v>200</v>
      </c>
      <c r="E44" s="46">
        <f>270.1+700.9</f>
        <v>971</v>
      </c>
      <c r="F44" s="46">
        <f>56.6+700.9</f>
        <v>757.5</v>
      </c>
      <c r="G44" s="115">
        <f>56.6+700.9</f>
        <v>757.5</v>
      </c>
    </row>
    <row r="45" spans="1:7" s="26" customFormat="1" ht="15" customHeight="1" outlineLevel="1" x14ac:dyDescent="0.25">
      <c r="A45" s="28" t="s">
        <v>43</v>
      </c>
      <c r="B45" s="75" t="s">
        <v>44</v>
      </c>
      <c r="C45" s="56"/>
      <c r="D45" s="15"/>
      <c r="E45" s="46">
        <f t="shared" ref="E45:G48" si="1">E46</f>
        <v>8.6</v>
      </c>
      <c r="F45" s="46">
        <f t="shared" si="1"/>
        <v>7.7</v>
      </c>
      <c r="G45" s="46">
        <f t="shared" si="1"/>
        <v>0</v>
      </c>
    </row>
    <row r="46" spans="1:7" s="26" customFormat="1" ht="15" customHeight="1" outlineLevel="2" x14ac:dyDescent="0.25">
      <c r="A46" s="25" t="s">
        <v>9</v>
      </c>
      <c r="B46" s="75" t="s">
        <v>44</v>
      </c>
      <c r="C46" s="18" t="s">
        <v>10</v>
      </c>
      <c r="D46" s="15"/>
      <c r="E46" s="46">
        <f t="shared" si="1"/>
        <v>8.6</v>
      </c>
      <c r="F46" s="46">
        <f t="shared" si="1"/>
        <v>7.7</v>
      </c>
      <c r="G46" s="46">
        <f t="shared" si="1"/>
        <v>0</v>
      </c>
    </row>
    <row r="47" spans="1:7" s="26" customFormat="1" ht="30" customHeight="1" outlineLevel="2" x14ac:dyDescent="0.25">
      <c r="A47" s="29" t="s">
        <v>36</v>
      </c>
      <c r="B47" s="75" t="s">
        <v>44</v>
      </c>
      <c r="C47" s="75" t="s">
        <v>37</v>
      </c>
      <c r="D47" s="15"/>
      <c r="E47" s="46">
        <f t="shared" si="1"/>
        <v>8.6</v>
      </c>
      <c r="F47" s="46">
        <f t="shared" si="1"/>
        <v>7.7</v>
      </c>
      <c r="G47" s="46">
        <f t="shared" si="1"/>
        <v>0</v>
      </c>
    </row>
    <row r="48" spans="1:7" s="26" customFormat="1" ht="60" customHeight="1" outlineLevel="2" x14ac:dyDescent="0.25">
      <c r="A48" s="27" t="s">
        <v>263</v>
      </c>
      <c r="B48" s="75" t="s">
        <v>44</v>
      </c>
      <c r="C48" s="56" t="s">
        <v>45</v>
      </c>
      <c r="D48" s="15"/>
      <c r="E48" s="46">
        <f>E49</f>
        <v>8.6</v>
      </c>
      <c r="F48" s="46">
        <f t="shared" si="1"/>
        <v>7.7</v>
      </c>
      <c r="G48" s="46">
        <f t="shared" si="1"/>
        <v>0</v>
      </c>
    </row>
    <row r="49" spans="1:7" s="26" customFormat="1" ht="36.75" customHeight="1" outlineLevel="2" x14ac:dyDescent="0.25">
      <c r="A49" s="27" t="s">
        <v>46</v>
      </c>
      <c r="B49" s="75" t="s">
        <v>44</v>
      </c>
      <c r="C49" s="56" t="s">
        <v>45</v>
      </c>
      <c r="D49" s="15">
        <v>600</v>
      </c>
      <c r="E49" s="46">
        <v>8.6</v>
      </c>
      <c r="F49" s="46">
        <v>7.7</v>
      </c>
      <c r="G49" s="115">
        <v>0</v>
      </c>
    </row>
    <row r="50" spans="1:7" ht="45" customHeight="1" outlineLevel="1" x14ac:dyDescent="0.25">
      <c r="A50" s="14" t="s">
        <v>141</v>
      </c>
      <c r="B50" s="18" t="s">
        <v>142</v>
      </c>
      <c r="C50" s="18"/>
      <c r="D50" s="15"/>
      <c r="E50" s="46">
        <f t="shared" ref="E50:G51" si="2">E51</f>
        <v>85933.4</v>
      </c>
      <c r="F50" s="46">
        <f t="shared" si="2"/>
        <v>89461.8</v>
      </c>
      <c r="G50" s="46">
        <f t="shared" si="2"/>
        <v>92591.900000000009</v>
      </c>
    </row>
    <row r="51" spans="1:7" ht="15.75" customHeight="1" outlineLevel="2" x14ac:dyDescent="0.25">
      <c r="A51" s="14" t="s">
        <v>9</v>
      </c>
      <c r="B51" s="18" t="s">
        <v>142</v>
      </c>
      <c r="C51" s="18" t="s">
        <v>10</v>
      </c>
      <c r="D51" s="15"/>
      <c r="E51" s="46">
        <f t="shared" si="2"/>
        <v>85933.4</v>
      </c>
      <c r="F51" s="46">
        <f t="shared" si="2"/>
        <v>89461.8</v>
      </c>
      <c r="G51" s="46">
        <f t="shared" si="2"/>
        <v>92591.900000000009</v>
      </c>
    </row>
    <row r="52" spans="1:7" ht="45" customHeight="1" outlineLevel="2" x14ac:dyDescent="0.25">
      <c r="A52" s="16" t="s">
        <v>33</v>
      </c>
      <c r="B52" s="18" t="s">
        <v>142</v>
      </c>
      <c r="C52" s="18" t="s">
        <v>34</v>
      </c>
      <c r="D52" s="15"/>
      <c r="E52" s="46">
        <f>E53+E54+E55+E56</f>
        <v>85933.4</v>
      </c>
      <c r="F52" s="46">
        <f>F53+F54+F55+F56</f>
        <v>89461.8</v>
      </c>
      <c r="G52" s="46">
        <f>G53+G54+G55+G56</f>
        <v>92591.900000000009</v>
      </c>
    </row>
    <row r="53" spans="1:7" ht="75" customHeight="1" outlineLevel="2" x14ac:dyDescent="0.25">
      <c r="A53" s="14" t="s">
        <v>13</v>
      </c>
      <c r="B53" s="18" t="s">
        <v>142</v>
      </c>
      <c r="C53" s="18" t="s">
        <v>34</v>
      </c>
      <c r="D53" s="15">
        <v>100</v>
      </c>
      <c r="E53" s="46">
        <f>54009.4+27023.3</f>
        <v>81032.7</v>
      </c>
      <c r="F53" s="46">
        <f>56169.8+28104.2</f>
        <v>84274</v>
      </c>
      <c r="G53" s="97">
        <f>58416.6+29228.5</f>
        <v>87645.1</v>
      </c>
    </row>
    <row r="54" spans="1:7" ht="30" customHeight="1" outlineLevel="2" x14ac:dyDescent="0.25">
      <c r="A54" s="14" t="s">
        <v>230</v>
      </c>
      <c r="B54" s="18" t="s">
        <v>142</v>
      </c>
      <c r="C54" s="18" t="s">
        <v>34</v>
      </c>
      <c r="D54" s="15">
        <v>200</v>
      </c>
      <c r="E54" s="46">
        <f>2987.1+1655</f>
        <v>4642.1000000000004</v>
      </c>
      <c r="F54" s="46">
        <f>3366+1726.2</f>
        <v>5092.2</v>
      </c>
      <c r="G54" s="97">
        <f>3269.7+1594.8</f>
        <v>4864.5</v>
      </c>
    </row>
    <row r="55" spans="1:7" ht="30" customHeight="1" outlineLevel="2" x14ac:dyDescent="0.25">
      <c r="A55" s="25" t="s">
        <v>21</v>
      </c>
      <c r="B55" s="18" t="s">
        <v>142</v>
      </c>
      <c r="C55" s="18" t="s">
        <v>34</v>
      </c>
      <c r="D55" s="15">
        <v>300</v>
      </c>
      <c r="E55" s="46">
        <v>171.9</v>
      </c>
      <c r="F55" s="46">
        <v>0</v>
      </c>
      <c r="G55" s="97">
        <v>0</v>
      </c>
    </row>
    <row r="56" spans="1:7" ht="15.75" customHeight="1" outlineLevel="2" x14ac:dyDescent="0.25">
      <c r="A56" s="16" t="s">
        <v>35</v>
      </c>
      <c r="B56" s="18" t="s">
        <v>142</v>
      </c>
      <c r="C56" s="18" t="s">
        <v>34</v>
      </c>
      <c r="D56" s="15">
        <v>800</v>
      </c>
      <c r="E56" s="46">
        <f>50.2+36.5</f>
        <v>86.7</v>
      </c>
      <c r="F56" s="46">
        <f>50.2+45.4</f>
        <v>95.6</v>
      </c>
      <c r="G56" s="97">
        <f>50.2+32.1</f>
        <v>82.300000000000011</v>
      </c>
    </row>
    <row r="57" spans="1:7" ht="15.75" customHeight="1" outlineLevel="1" x14ac:dyDescent="0.25">
      <c r="A57" s="14" t="s">
        <v>143</v>
      </c>
      <c r="B57" s="18" t="s">
        <v>144</v>
      </c>
      <c r="C57" s="18"/>
      <c r="D57" s="15"/>
      <c r="E57" s="46">
        <f>E58</f>
        <v>110000</v>
      </c>
      <c r="F57" s="46">
        <f t="shared" ref="F57:G59" si="3">F58</f>
        <v>41411</v>
      </c>
      <c r="G57" s="46">
        <f t="shared" si="3"/>
        <v>41411</v>
      </c>
    </row>
    <row r="58" spans="1:7" ht="15.75" customHeight="1" outlineLevel="2" x14ac:dyDescent="0.25">
      <c r="A58" s="14" t="s">
        <v>9</v>
      </c>
      <c r="B58" s="18" t="s">
        <v>144</v>
      </c>
      <c r="C58" s="18" t="s">
        <v>10</v>
      </c>
      <c r="D58" s="15"/>
      <c r="E58" s="46">
        <f>E59</f>
        <v>110000</v>
      </c>
      <c r="F58" s="46">
        <f t="shared" si="3"/>
        <v>41411</v>
      </c>
      <c r="G58" s="46">
        <f t="shared" si="3"/>
        <v>41411</v>
      </c>
    </row>
    <row r="59" spans="1:7" ht="30" customHeight="1" outlineLevel="2" x14ac:dyDescent="0.25">
      <c r="A59" s="14" t="s">
        <v>145</v>
      </c>
      <c r="B59" s="18" t="s">
        <v>144</v>
      </c>
      <c r="C59" s="18" t="s">
        <v>146</v>
      </c>
      <c r="D59" s="15"/>
      <c r="E59" s="46">
        <f>E60</f>
        <v>110000</v>
      </c>
      <c r="F59" s="46">
        <f t="shared" si="3"/>
        <v>41411</v>
      </c>
      <c r="G59" s="46">
        <f t="shared" si="3"/>
        <v>41411</v>
      </c>
    </row>
    <row r="60" spans="1:7" ht="15.75" customHeight="1" outlineLevel="2" x14ac:dyDescent="0.25">
      <c r="A60" s="16" t="s">
        <v>35</v>
      </c>
      <c r="B60" s="18" t="s">
        <v>144</v>
      </c>
      <c r="C60" s="18" t="s">
        <v>146</v>
      </c>
      <c r="D60" s="15">
        <v>800</v>
      </c>
      <c r="E60" s="46">
        <f>100000+10000</f>
        <v>110000</v>
      </c>
      <c r="F60" s="46">
        <f>40000+1411</f>
        <v>41411</v>
      </c>
      <c r="G60" s="97">
        <f>40000+1411</f>
        <v>41411</v>
      </c>
    </row>
    <row r="61" spans="1:7" ht="15" customHeight="1" outlineLevel="1" x14ac:dyDescent="0.25">
      <c r="A61" s="25" t="s">
        <v>24</v>
      </c>
      <c r="B61" s="18" t="s">
        <v>25</v>
      </c>
      <c r="C61" s="18"/>
      <c r="D61" s="15"/>
      <c r="E61" s="46">
        <f>E62+E73+E84</f>
        <v>300031.10000000009</v>
      </c>
      <c r="F61" s="46">
        <f>F62+F73+F84</f>
        <v>307686.5</v>
      </c>
      <c r="G61" s="46">
        <f>G62+G73+G84</f>
        <v>311423.29999999993</v>
      </c>
    </row>
    <row r="62" spans="1:7" ht="15" customHeight="1" outlineLevel="2" x14ac:dyDescent="0.25">
      <c r="A62" s="25" t="s">
        <v>9</v>
      </c>
      <c r="B62" s="18" t="s">
        <v>25</v>
      </c>
      <c r="C62" s="18" t="s">
        <v>10</v>
      </c>
      <c r="D62" s="15"/>
      <c r="E62" s="46">
        <f>E63+E65+E69+E71</f>
        <v>209950.10000000003</v>
      </c>
      <c r="F62" s="46">
        <f>F63+F65+F69+F71</f>
        <v>214378.9</v>
      </c>
      <c r="G62" s="46">
        <f>G63+G65+G69+G71</f>
        <v>214825.69999999995</v>
      </c>
    </row>
    <row r="63" spans="1:7" ht="15" customHeight="1" outlineLevel="2" x14ac:dyDescent="0.25">
      <c r="A63" s="25" t="s">
        <v>283</v>
      </c>
      <c r="B63" s="18" t="s">
        <v>25</v>
      </c>
      <c r="C63" s="18" t="s">
        <v>284</v>
      </c>
      <c r="D63" s="15"/>
      <c r="E63" s="46">
        <f>E64</f>
        <v>7</v>
      </c>
      <c r="F63" s="46">
        <f>F64</f>
        <v>9.3000000000000007</v>
      </c>
      <c r="G63" s="46">
        <f>G64</f>
        <v>5.9</v>
      </c>
    </row>
    <row r="64" spans="1:7" ht="30" customHeight="1" outlineLevel="2" x14ac:dyDescent="0.25">
      <c r="A64" s="25" t="s">
        <v>21</v>
      </c>
      <c r="B64" s="18" t="s">
        <v>25</v>
      </c>
      <c r="C64" s="18" t="s">
        <v>284</v>
      </c>
      <c r="D64" s="15">
        <v>300</v>
      </c>
      <c r="E64" s="46">
        <v>7</v>
      </c>
      <c r="F64" s="46">
        <v>9.3000000000000007</v>
      </c>
      <c r="G64" s="115">
        <v>5.9</v>
      </c>
    </row>
    <row r="65" spans="1:7" ht="45" customHeight="1" outlineLevel="2" x14ac:dyDescent="0.25">
      <c r="A65" s="27" t="s">
        <v>282</v>
      </c>
      <c r="B65" s="18" t="s">
        <v>25</v>
      </c>
      <c r="C65" s="18" t="s">
        <v>53</v>
      </c>
      <c r="D65" s="15"/>
      <c r="E65" s="46">
        <f>E66+E67+E68</f>
        <v>197512.2</v>
      </c>
      <c r="F65" s="46">
        <f>F66+F67+F68</f>
        <v>208022.8</v>
      </c>
      <c r="G65" s="46">
        <f>G66+G67+G68</f>
        <v>209793.89999999997</v>
      </c>
    </row>
    <row r="66" spans="1:7" ht="75" customHeight="1" outlineLevel="2" x14ac:dyDescent="0.25">
      <c r="A66" s="25" t="s">
        <v>13</v>
      </c>
      <c r="B66" s="18" t="s">
        <v>25</v>
      </c>
      <c r="C66" s="18" t="s">
        <v>53</v>
      </c>
      <c r="D66" s="15">
        <v>100</v>
      </c>
      <c r="E66" s="46">
        <v>154078.20000000001</v>
      </c>
      <c r="F66" s="46">
        <v>160241.29999999999</v>
      </c>
      <c r="G66" s="115">
        <v>166650.9</v>
      </c>
    </row>
    <row r="67" spans="1:7" ht="30" customHeight="1" outlineLevel="2" x14ac:dyDescent="0.25">
      <c r="A67" s="25" t="s">
        <v>230</v>
      </c>
      <c r="B67" s="18" t="s">
        <v>25</v>
      </c>
      <c r="C67" s="18" t="s">
        <v>53</v>
      </c>
      <c r="D67" s="15">
        <v>200</v>
      </c>
      <c r="E67" s="46">
        <v>40564.199999999997</v>
      </c>
      <c r="F67" s="46">
        <v>44911.8</v>
      </c>
      <c r="G67" s="115">
        <v>40273.199999999997</v>
      </c>
    </row>
    <row r="68" spans="1:7" ht="15" customHeight="1" outlineLevel="2" x14ac:dyDescent="0.25">
      <c r="A68" s="27" t="s">
        <v>35</v>
      </c>
      <c r="B68" s="18" t="s">
        <v>25</v>
      </c>
      <c r="C68" s="18" t="s">
        <v>53</v>
      </c>
      <c r="D68" s="15">
        <v>800</v>
      </c>
      <c r="E68" s="46">
        <v>2869.8</v>
      </c>
      <c r="F68" s="46">
        <v>2869.7</v>
      </c>
      <c r="G68" s="115">
        <v>2869.8</v>
      </c>
    </row>
    <row r="69" spans="1:7" s="26" customFormat="1" ht="45" customHeight="1" outlineLevel="2" x14ac:dyDescent="0.25">
      <c r="A69" s="25" t="s">
        <v>54</v>
      </c>
      <c r="B69" s="18" t="s">
        <v>25</v>
      </c>
      <c r="C69" s="18" t="s">
        <v>55</v>
      </c>
      <c r="D69" s="15"/>
      <c r="E69" s="46">
        <f>E70</f>
        <v>11938.199999999999</v>
      </c>
      <c r="F69" s="46">
        <f>F70</f>
        <v>5745.7</v>
      </c>
      <c r="G69" s="46">
        <f>G70</f>
        <v>4585.7999999999993</v>
      </c>
    </row>
    <row r="70" spans="1:7" s="26" customFormat="1" ht="15" customHeight="1" outlineLevel="2" x14ac:dyDescent="0.25">
      <c r="A70" s="27" t="s">
        <v>35</v>
      </c>
      <c r="B70" s="18" t="s">
        <v>25</v>
      </c>
      <c r="C70" s="18" t="s">
        <v>55</v>
      </c>
      <c r="D70" s="15">
        <v>800</v>
      </c>
      <c r="E70" s="46">
        <f>5957.3+5718+262.9</f>
        <v>11938.199999999999</v>
      </c>
      <c r="F70" s="46">
        <f>5482.8+262.9</f>
        <v>5745.7</v>
      </c>
      <c r="G70" s="115">
        <f>4322.9+262.9</f>
        <v>4585.7999999999993</v>
      </c>
    </row>
    <row r="71" spans="1:7" ht="45" customHeight="1" outlineLevel="2" x14ac:dyDescent="0.25">
      <c r="A71" s="14" t="s">
        <v>26</v>
      </c>
      <c r="B71" s="18" t="s">
        <v>25</v>
      </c>
      <c r="C71" s="18" t="s">
        <v>27</v>
      </c>
      <c r="D71" s="15"/>
      <c r="E71" s="46">
        <f>E72</f>
        <v>492.70000000000005</v>
      </c>
      <c r="F71" s="46">
        <f>F72</f>
        <v>601.1</v>
      </c>
      <c r="G71" s="46">
        <f>G72</f>
        <v>440.1</v>
      </c>
    </row>
    <row r="72" spans="1:7" ht="30" customHeight="1" outlineLevel="2" x14ac:dyDescent="0.25">
      <c r="A72" s="14" t="s">
        <v>21</v>
      </c>
      <c r="B72" s="18" t="s">
        <v>25</v>
      </c>
      <c r="C72" s="18" t="s">
        <v>27</v>
      </c>
      <c r="D72" s="15">
        <v>300</v>
      </c>
      <c r="E72" s="46">
        <f>172.4+320.3</f>
        <v>492.70000000000005</v>
      </c>
      <c r="F72" s="46">
        <f>172.4+428.7</f>
        <v>601.1</v>
      </c>
      <c r="G72" s="97">
        <f>172.4+267.7</f>
        <v>440.1</v>
      </c>
    </row>
    <row r="73" spans="1:7" ht="45" customHeight="1" outlineLevel="2" x14ac:dyDescent="0.25">
      <c r="A73" s="30" t="s">
        <v>139</v>
      </c>
      <c r="B73" s="45" t="s">
        <v>25</v>
      </c>
      <c r="C73" s="45" t="s">
        <v>140</v>
      </c>
      <c r="D73" s="15"/>
      <c r="E73" s="46">
        <f>E74</f>
        <v>89951.6</v>
      </c>
      <c r="F73" s="46">
        <f>F74</f>
        <v>93137</v>
      </c>
      <c r="G73" s="46">
        <f>G74</f>
        <v>96491.1</v>
      </c>
    </row>
    <row r="74" spans="1:7" ht="60" customHeight="1" outlineLevel="2" x14ac:dyDescent="0.25">
      <c r="A74" s="30" t="s">
        <v>211</v>
      </c>
      <c r="B74" s="45" t="s">
        <v>25</v>
      </c>
      <c r="C74" s="45" t="s">
        <v>212</v>
      </c>
      <c r="D74" s="15"/>
      <c r="E74" s="46">
        <f>E75+E79</f>
        <v>89951.6</v>
      </c>
      <c r="F74" s="46">
        <f>F75+F79</f>
        <v>93137</v>
      </c>
      <c r="G74" s="46">
        <f>G75+G79</f>
        <v>96491.1</v>
      </c>
    </row>
    <row r="75" spans="1:7" ht="60" customHeight="1" outlineLevel="2" x14ac:dyDescent="0.25">
      <c r="A75" s="30" t="s">
        <v>213</v>
      </c>
      <c r="B75" s="45" t="s">
        <v>25</v>
      </c>
      <c r="C75" s="45" t="s">
        <v>214</v>
      </c>
      <c r="D75" s="15"/>
      <c r="E75" s="46">
        <f>E76</f>
        <v>35762.200000000004</v>
      </c>
      <c r="F75" s="46">
        <f>F76</f>
        <v>36707.5</v>
      </c>
      <c r="G75" s="46">
        <f>G76</f>
        <v>38092.300000000003</v>
      </c>
    </row>
    <row r="76" spans="1:7" ht="45" customHeight="1" outlineLevel="2" x14ac:dyDescent="0.25">
      <c r="A76" s="31" t="s">
        <v>70</v>
      </c>
      <c r="B76" s="45" t="s">
        <v>25</v>
      </c>
      <c r="C76" s="45" t="s">
        <v>215</v>
      </c>
      <c r="D76" s="47"/>
      <c r="E76" s="46">
        <f>E77+E78</f>
        <v>35762.200000000004</v>
      </c>
      <c r="F76" s="46">
        <f>F77+F78</f>
        <v>36707.5</v>
      </c>
      <c r="G76" s="46">
        <f>G77+G78</f>
        <v>38092.300000000003</v>
      </c>
    </row>
    <row r="77" spans="1:7" ht="75" customHeight="1" outlineLevel="2" x14ac:dyDescent="0.25">
      <c r="A77" s="31" t="s">
        <v>216</v>
      </c>
      <c r="B77" s="45" t="s">
        <v>25</v>
      </c>
      <c r="C77" s="45" t="s">
        <v>215</v>
      </c>
      <c r="D77" s="47">
        <v>100</v>
      </c>
      <c r="E77" s="46">
        <v>34718.9</v>
      </c>
      <c r="F77" s="46">
        <v>36107.699999999997</v>
      </c>
      <c r="G77" s="97">
        <v>37551.9</v>
      </c>
    </row>
    <row r="78" spans="1:7" ht="30" customHeight="1" outlineLevel="2" x14ac:dyDescent="0.25">
      <c r="A78" s="31" t="s">
        <v>230</v>
      </c>
      <c r="B78" s="45" t="s">
        <v>25</v>
      </c>
      <c r="C78" s="45" t="s">
        <v>215</v>
      </c>
      <c r="D78" s="47">
        <v>200</v>
      </c>
      <c r="E78" s="46">
        <v>1043.3</v>
      </c>
      <c r="F78" s="46">
        <v>599.79999999999995</v>
      </c>
      <c r="G78" s="97">
        <v>540.4</v>
      </c>
    </row>
    <row r="79" spans="1:7" ht="60" customHeight="1" outlineLevel="2" x14ac:dyDescent="0.25">
      <c r="A79" s="16" t="s">
        <v>231</v>
      </c>
      <c r="B79" s="45" t="s">
        <v>25</v>
      </c>
      <c r="C79" s="45" t="s">
        <v>232</v>
      </c>
      <c r="D79" s="47"/>
      <c r="E79" s="46">
        <f>E80</f>
        <v>54189.4</v>
      </c>
      <c r="F79" s="46">
        <f>F80</f>
        <v>56429.499999999993</v>
      </c>
      <c r="G79" s="46">
        <f>G80</f>
        <v>58398.799999999996</v>
      </c>
    </row>
    <row r="80" spans="1:7" ht="45" customHeight="1" outlineLevel="2" x14ac:dyDescent="0.25">
      <c r="A80" s="16" t="s">
        <v>33</v>
      </c>
      <c r="B80" s="45" t="s">
        <v>25</v>
      </c>
      <c r="C80" s="45" t="s">
        <v>233</v>
      </c>
      <c r="D80" s="47"/>
      <c r="E80" s="46">
        <f>E81+E82+E83</f>
        <v>54189.4</v>
      </c>
      <c r="F80" s="46">
        <f>F81+F82+F83</f>
        <v>56429.499999999993</v>
      </c>
      <c r="G80" s="46">
        <f>G81+G82+G83</f>
        <v>58398.799999999996</v>
      </c>
    </row>
    <row r="81" spans="1:7" ht="75" customHeight="1" outlineLevel="2" x14ac:dyDescent="0.25">
      <c r="A81" s="14" t="s">
        <v>216</v>
      </c>
      <c r="B81" s="45" t="s">
        <v>25</v>
      </c>
      <c r="C81" s="45" t="s">
        <v>233</v>
      </c>
      <c r="D81" s="47">
        <v>100</v>
      </c>
      <c r="E81" s="46">
        <v>52617.9</v>
      </c>
      <c r="F81" s="46">
        <v>54722.7</v>
      </c>
      <c r="G81" s="97">
        <v>56911.6</v>
      </c>
    </row>
    <row r="82" spans="1:7" ht="30" customHeight="1" outlineLevel="2" x14ac:dyDescent="0.25">
      <c r="A82" s="14" t="s">
        <v>230</v>
      </c>
      <c r="B82" s="45" t="s">
        <v>25</v>
      </c>
      <c r="C82" s="45" t="s">
        <v>233</v>
      </c>
      <c r="D82" s="47">
        <v>200</v>
      </c>
      <c r="E82" s="46">
        <v>1341.4</v>
      </c>
      <c r="F82" s="46">
        <v>1476.7</v>
      </c>
      <c r="G82" s="97">
        <v>1257.0999999999999</v>
      </c>
    </row>
    <row r="83" spans="1:7" ht="15" customHeight="1" outlineLevel="2" x14ac:dyDescent="0.25">
      <c r="A83" s="16" t="s">
        <v>35</v>
      </c>
      <c r="B83" s="45" t="s">
        <v>25</v>
      </c>
      <c r="C83" s="45" t="s">
        <v>233</v>
      </c>
      <c r="D83" s="47">
        <v>800</v>
      </c>
      <c r="E83" s="46">
        <v>230.1</v>
      </c>
      <c r="F83" s="46">
        <v>230.1</v>
      </c>
      <c r="G83" s="97">
        <v>230.1</v>
      </c>
    </row>
    <row r="84" spans="1:7" ht="75" customHeight="1" outlineLevel="2" x14ac:dyDescent="0.25">
      <c r="A84" s="30" t="s">
        <v>116</v>
      </c>
      <c r="B84" s="45" t="s">
        <v>25</v>
      </c>
      <c r="C84" s="45" t="s">
        <v>117</v>
      </c>
      <c r="D84" s="47"/>
      <c r="E84" s="46">
        <f>E85</f>
        <v>129.4</v>
      </c>
      <c r="F84" s="46">
        <f t="shared" ref="F84:G87" si="4">F85</f>
        <v>170.6</v>
      </c>
      <c r="G84" s="46">
        <f t="shared" si="4"/>
        <v>106.5</v>
      </c>
    </row>
    <row r="85" spans="1:7" ht="45" customHeight="1" outlineLevel="2" x14ac:dyDescent="0.25">
      <c r="A85" s="16" t="s">
        <v>217</v>
      </c>
      <c r="B85" s="45" t="s">
        <v>25</v>
      </c>
      <c r="C85" s="45" t="s">
        <v>218</v>
      </c>
      <c r="D85" s="47"/>
      <c r="E85" s="46">
        <f>E86</f>
        <v>129.4</v>
      </c>
      <c r="F85" s="46">
        <f t="shared" si="4"/>
        <v>170.6</v>
      </c>
      <c r="G85" s="46">
        <f t="shared" si="4"/>
        <v>106.5</v>
      </c>
    </row>
    <row r="86" spans="1:7" ht="60" customHeight="1" outlineLevel="2" x14ac:dyDescent="0.25">
      <c r="A86" s="16" t="s">
        <v>219</v>
      </c>
      <c r="B86" s="45" t="s">
        <v>25</v>
      </c>
      <c r="C86" s="45" t="s">
        <v>220</v>
      </c>
      <c r="D86" s="47"/>
      <c r="E86" s="46">
        <f>E87</f>
        <v>129.4</v>
      </c>
      <c r="F86" s="46">
        <f t="shared" si="4"/>
        <v>170.6</v>
      </c>
      <c r="G86" s="46">
        <f t="shared" si="4"/>
        <v>106.5</v>
      </c>
    </row>
    <row r="87" spans="1:7" ht="45" customHeight="1" outlineLevel="2" x14ac:dyDescent="0.25">
      <c r="A87" s="16" t="s">
        <v>221</v>
      </c>
      <c r="B87" s="45" t="s">
        <v>25</v>
      </c>
      <c r="C87" s="45" t="s">
        <v>222</v>
      </c>
      <c r="D87" s="47"/>
      <c r="E87" s="46">
        <f>E88</f>
        <v>129.4</v>
      </c>
      <c r="F87" s="46">
        <f t="shared" si="4"/>
        <v>170.6</v>
      </c>
      <c r="G87" s="46">
        <f t="shared" si="4"/>
        <v>106.5</v>
      </c>
    </row>
    <row r="88" spans="1:7" ht="30" customHeight="1" outlineLevel="2" x14ac:dyDescent="0.25">
      <c r="A88" s="124" t="s">
        <v>230</v>
      </c>
      <c r="B88" s="45" t="s">
        <v>25</v>
      </c>
      <c r="C88" s="45" t="s">
        <v>222</v>
      </c>
      <c r="D88" s="47">
        <v>200</v>
      </c>
      <c r="E88" s="46">
        <v>129.4</v>
      </c>
      <c r="F88" s="46">
        <v>170.6</v>
      </c>
      <c r="G88" s="97">
        <v>106.5</v>
      </c>
    </row>
    <row r="89" spans="1:7" s="13" customFormat="1" ht="28.5" x14ac:dyDescent="0.2">
      <c r="A89" s="125" t="s">
        <v>187</v>
      </c>
      <c r="B89" s="6" t="s">
        <v>188</v>
      </c>
      <c r="C89" s="6"/>
      <c r="D89" s="11"/>
      <c r="E89" s="116">
        <f t="shared" ref="E89:G90" si="5">E90</f>
        <v>153755.9</v>
      </c>
      <c r="F89" s="116">
        <f t="shared" si="5"/>
        <v>158518.29999999999</v>
      </c>
      <c r="G89" s="116">
        <f t="shared" si="5"/>
        <v>158925.70000000001</v>
      </c>
    </row>
    <row r="90" spans="1:7" ht="45" outlineLevel="1" x14ac:dyDescent="0.25">
      <c r="A90" s="126" t="s">
        <v>189</v>
      </c>
      <c r="B90" s="7" t="s">
        <v>190</v>
      </c>
      <c r="C90" s="7"/>
      <c r="D90" s="10"/>
      <c r="E90" s="117">
        <f t="shared" si="5"/>
        <v>153755.9</v>
      </c>
      <c r="F90" s="117">
        <f t="shared" si="5"/>
        <v>158518.29999999999</v>
      </c>
      <c r="G90" s="117">
        <f t="shared" si="5"/>
        <v>158925.70000000001</v>
      </c>
    </row>
    <row r="91" spans="1:7" ht="45" outlineLevel="2" x14ac:dyDescent="0.25">
      <c r="A91" s="126" t="s">
        <v>60</v>
      </c>
      <c r="B91" s="7" t="s">
        <v>190</v>
      </c>
      <c r="C91" s="7" t="s">
        <v>61</v>
      </c>
      <c r="D91" s="10"/>
      <c r="E91" s="117">
        <f>E92+E98+E103+E108</f>
        <v>153755.9</v>
      </c>
      <c r="F91" s="117">
        <f>F92+F98+F103+F108</f>
        <v>158518.29999999999</v>
      </c>
      <c r="G91" s="117">
        <f>G92+G98+G103+G108</f>
        <v>158925.70000000001</v>
      </c>
    </row>
    <row r="92" spans="1:7" ht="45" outlineLevel="2" x14ac:dyDescent="0.25">
      <c r="A92" s="126" t="s">
        <v>155</v>
      </c>
      <c r="B92" s="7" t="s">
        <v>190</v>
      </c>
      <c r="C92" s="7" t="s">
        <v>156</v>
      </c>
      <c r="D92" s="10"/>
      <c r="E92" s="117">
        <f>E93</f>
        <v>56436.6</v>
      </c>
      <c r="F92" s="117">
        <f>F93</f>
        <v>56436.6</v>
      </c>
      <c r="G92" s="117">
        <f>G93</f>
        <v>56436.6</v>
      </c>
    </row>
    <row r="93" spans="1:7" ht="45" outlineLevel="2" x14ac:dyDescent="0.25">
      <c r="A93" s="126" t="s">
        <v>157</v>
      </c>
      <c r="B93" s="7" t="s">
        <v>190</v>
      </c>
      <c r="C93" s="7" t="s">
        <v>158</v>
      </c>
      <c r="D93" s="10"/>
      <c r="E93" s="117">
        <f>E94+E96</f>
        <v>56436.6</v>
      </c>
      <c r="F93" s="117">
        <f>F94+F96</f>
        <v>56436.6</v>
      </c>
      <c r="G93" s="117">
        <f>G94+G96</f>
        <v>56436.6</v>
      </c>
    </row>
    <row r="94" spans="1:7" ht="90" outlineLevel="2" x14ac:dyDescent="0.25">
      <c r="A94" s="126" t="s">
        <v>292</v>
      </c>
      <c r="B94" s="7" t="s">
        <v>190</v>
      </c>
      <c r="C94" s="7" t="s">
        <v>191</v>
      </c>
      <c r="D94" s="10"/>
      <c r="E94" s="117">
        <f>E95</f>
        <v>54150</v>
      </c>
      <c r="F94" s="117">
        <f>F95</f>
        <v>54150</v>
      </c>
      <c r="G94" s="117">
        <f>G95</f>
        <v>54150</v>
      </c>
    </row>
    <row r="95" spans="1:7" ht="30" outlineLevel="2" x14ac:dyDescent="0.25">
      <c r="A95" s="127" t="s">
        <v>230</v>
      </c>
      <c r="B95" s="7" t="s">
        <v>190</v>
      </c>
      <c r="C95" s="7" t="s">
        <v>191</v>
      </c>
      <c r="D95" s="10">
        <v>200</v>
      </c>
      <c r="E95" s="117">
        <v>54150</v>
      </c>
      <c r="F95" s="117">
        <v>54150</v>
      </c>
      <c r="G95" s="117">
        <v>54150</v>
      </c>
    </row>
    <row r="96" spans="1:7" ht="45" outlineLevel="2" x14ac:dyDescent="0.25">
      <c r="A96" s="127" t="s">
        <v>192</v>
      </c>
      <c r="B96" s="7" t="s">
        <v>190</v>
      </c>
      <c r="C96" s="7" t="s">
        <v>193</v>
      </c>
      <c r="D96" s="10"/>
      <c r="E96" s="117">
        <f>E97</f>
        <v>2286.6</v>
      </c>
      <c r="F96" s="117">
        <f>F97</f>
        <v>2286.6</v>
      </c>
      <c r="G96" s="117">
        <f>G97</f>
        <v>2286.6</v>
      </c>
    </row>
    <row r="97" spans="1:7" ht="30" outlineLevel="2" x14ac:dyDescent="0.25">
      <c r="A97" s="127" t="s">
        <v>230</v>
      </c>
      <c r="B97" s="7" t="s">
        <v>190</v>
      </c>
      <c r="C97" s="7" t="s">
        <v>193</v>
      </c>
      <c r="D97" s="10">
        <v>200</v>
      </c>
      <c r="E97" s="117">
        <v>2286.6</v>
      </c>
      <c r="F97" s="117">
        <v>2286.6</v>
      </c>
      <c r="G97" s="117">
        <v>2286.6</v>
      </c>
    </row>
    <row r="98" spans="1:7" ht="45" outlineLevel="2" x14ac:dyDescent="0.25">
      <c r="A98" s="127" t="s">
        <v>194</v>
      </c>
      <c r="B98" s="7" t="s">
        <v>190</v>
      </c>
      <c r="C98" s="7" t="s">
        <v>195</v>
      </c>
      <c r="D98" s="10"/>
      <c r="E98" s="117">
        <f t="shared" ref="E98:G99" si="6">E99</f>
        <v>4760.5</v>
      </c>
      <c r="F98" s="117">
        <f t="shared" si="6"/>
        <v>4828.2</v>
      </c>
      <c r="G98" s="117">
        <f t="shared" si="6"/>
        <v>4723</v>
      </c>
    </row>
    <row r="99" spans="1:7" ht="45" outlineLevel="2" x14ac:dyDescent="0.25">
      <c r="A99" s="127" t="s">
        <v>196</v>
      </c>
      <c r="B99" s="7" t="s">
        <v>190</v>
      </c>
      <c r="C99" s="7" t="s">
        <v>197</v>
      </c>
      <c r="D99" s="10"/>
      <c r="E99" s="117">
        <f t="shared" si="6"/>
        <v>4760.5</v>
      </c>
      <c r="F99" s="117">
        <f t="shared" si="6"/>
        <v>4828.2</v>
      </c>
      <c r="G99" s="117">
        <f t="shared" si="6"/>
        <v>4723</v>
      </c>
    </row>
    <row r="100" spans="1:7" ht="30" outlineLevel="2" x14ac:dyDescent="0.25">
      <c r="A100" s="124" t="s">
        <v>198</v>
      </c>
      <c r="B100" s="7" t="s">
        <v>190</v>
      </c>
      <c r="C100" s="8" t="s">
        <v>199</v>
      </c>
      <c r="D100" s="10"/>
      <c r="E100" s="117">
        <f>E101+E102</f>
        <v>4760.5</v>
      </c>
      <c r="F100" s="117">
        <f>F101+F102</f>
        <v>4828.2</v>
      </c>
      <c r="G100" s="117">
        <f>G101+G102</f>
        <v>4723</v>
      </c>
    </row>
    <row r="101" spans="1:7" ht="75" outlineLevel="2" x14ac:dyDescent="0.25">
      <c r="A101" s="127" t="s">
        <v>13</v>
      </c>
      <c r="B101" s="7" t="s">
        <v>190</v>
      </c>
      <c r="C101" s="8" t="s">
        <v>199</v>
      </c>
      <c r="D101" s="10">
        <v>100</v>
      </c>
      <c r="E101" s="117">
        <v>3848.2</v>
      </c>
      <c r="F101" s="117">
        <v>3848.2</v>
      </c>
      <c r="G101" s="117">
        <v>3848.2</v>
      </c>
    </row>
    <row r="102" spans="1:7" ht="30" outlineLevel="2" x14ac:dyDescent="0.25">
      <c r="A102" s="127" t="s">
        <v>230</v>
      </c>
      <c r="B102" s="7" t="s">
        <v>190</v>
      </c>
      <c r="C102" s="8" t="s">
        <v>199</v>
      </c>
      <c r="D102" s="10">
        <v>200</v>
      </c>
      <c r="E102" s="117">
        <v>912.3</v>
      </c>
      <c r="F102" s="117">
        <v>980</v>
      </c>
      <c r="G102" s="4">
        <v>874.8</v>
      </c>
    </row>
    <row r="103" spans="1:7" ht="45" outlineLevel="2" x14ac:dyDescent="0.25">
      <c r="A103" s="126" t="s">
        <v>200</v>
      </c>
      <c r="B103" s="7" t="s">
        <v>190</v>
      </c>
      <c r="C103" s="7" t="s">
        <v>201</v>
      </c>
      <c r="D103" s="10"/>
      <c r="E103" s="117">
        <f t="shared" ref="E103:G104" si="7">E104</f>
        <v>3835.6</v>
      </c>
      <c r="F103" s="117">
        <f t="shared" si="7"/>
        <v>4218</v>
      </c>
      <c r="G103" s="117">
        <f t="shared" si="7"/>
        <v>3923.9</v>
      </c>
    </row>
    <row r="104" spans="1:7" ht="45" outlineLevel="2" x14ac:dyDescent="0.25">
      <c r="A104" s="126" t="s">
        <v>202</v>
      </c>
      <c r="B104" s="7" t="s">
        <v>190</v>
      </c>
      <c r="C104" s="7" t="s">
        <v>203</v>
      </c>
      <c r="D104" s="10"/>
      <c r="E104" s="117">
        <f t="shared" si="7"/>
        <v>3835.6</v>
      </c>
      <c r="F104" s="117">
        <f t="shared" si="7"/>
        <v>4218</v>
      </c>
      <c r="G104" s="117">
        <f t="shared" si="7"/>
        <v>3923.9</v>
      </c>
    </row>
    <row r="105" spans="1:7" ht="30" outlineLevel="2" x14ac:dyDescent="0.25">
      <c r="A105" s="126" t="s">
        <v>204</v>
      </c>
      <c r="B105" s="7" t="s">
        <v>190</v>
      </c>
      <c r="C105" s="7" t="s">
        <v>205</v>
      </c>
      <c r="D105" s="10"/>
      <c r="E105" s="117">
        <f>E106+E107</f>
        <v>3835.6</v>
      </c>
      <c r="F105" s="117">
        <f>F106+F107</f>
        <v>4218</v>
      </c>
      <c r="G105" s="117">
        <f>G106+G107</f>
        <v>3923.9</v>
      </c>
    </row>
    <row r="106" spans="1:7" ht="75" outlineLevel="2" x14ac:dyDescent="0.25">
      <c r="A106" s="127" t="s">
        <v>13</v>
      </c>
      <c r="B106" s="7" t="s">
        <v>190</v>
      </c>
      <c r="C106" s="7" t="s">
        <v>205</v>
      </c>
      <c r="D106" s="10">
        <v>100</v>
      </c>
      <c r="E106" s="117">
        <v>2712.5</v>
      </c>
      <c r="F106" s="117">
        <v>2821.1</v>
      </c>
      <c r="G106" s="4">
        <v>2933.8</v>
      </c>
    </row>
    <row r="107" spans="1:7" ht="30" outlineLevel="2" x14ac:dyDescent="0.25">
      <c r="A107" s="127" t="s">
        <v>230</v>
      </c>
      <c r="B107" s="7" t="s">
        <v>190</v>
      </c>
      <c r="C107" s="7" t="s">
        <v>205</v>
      </c>
      <c r="D107" s="10">
        <v>200</v>
      </c>
      <c r="E107" s="117">
        <v>1123.0999999999999</v>
      </c>
      <c r="F107" s="117">
        <v>1396.9</v>
      </c>
      <c r="G107" s="4">
        <v>990.1</v>
      </c>
    </row>
    <row r="108" spans="1:7" ht="60" outlineLevel="2" x14ac:dyDescent="0.25">
      <c r="A108" s="127" t="s">
        <v>206</v>
      </c>
      <c r="B108" s="7" t="s">
        <v>190</v>
      </c>
      <c r="C108" s="7" t="s">
        <v>207</v>
      </c>
      <c r="D108" s="10"/>
      <c r="E108" s="117">
        <f t="shared" ref="E108:G109" si="8">E109</f>
        <v>88723.199999999997</v>
      </c>
      <c r="F108" s="117">
        <f t="shared" si="8"/>
        <v>93035.5</v>
      </c>
      <c r="G108" s="117">
        <f t="shared" si="8"/>
        <v>93842.2</v>
      </c>
    </row>
    <row r="109" spans="1:7" ht="45" outlineLevel="2" x14ac:dyDescent="0.25">
      <c r="A109" s="127" t="s">
        <v>208</v>
      </c>
      <c r="B109" s="7" t="s">
        <v>190</v>
      </c>
      <c r="C109" s="7" t="s">
        <v>209</v>
      </c>
      <c r="D109" s="10"/>
      <c r="E109" s="117">
        <f t="shared" si="8"/>
        <v>88723.199999999997</v>
      </c>
      <c r="F109" s="117">
        <f t="shared" si="8"/>
        <v>93035.5</v>
      </c>
      <c r="G109" s="117">
        <f t="shared" si="8"/>
        <v>93842.2</v>
      </c>
    </row>
    <row r="110" spans="1:7" ht="45" outlineLevel="2" x14ac:dyDescent="0.25">
      <c r="A110" s="126" t="s">
        <v>282</v>
      </c>
      <c r="B110" s="7" t="s">
        <v>190</v>
      </c>
      <c r="C110" s="37" t="s">
        <v>210</v>
      </c>
      <c r="D110" s="10"/>
      <c r="E110" s="117">
        <f>E111+E112+E113</f>
        <v>88723.199999999997</v>
      </c>
      <c r="F110" s="117">
        <f>F111+F112+F113</f>
        <v>93035.5</v>
      </c>
      <c r="G110" s="117">
        <f>G111+G112+G113</f>
        <v>93842.2</v>
      </c>
    </row>
    <row r="111" spans="1:7" ht="75" outlineLevel="2" x14ac:dyDescent="0.25">
      <c r="A111" s="35" t="s">
        <v>13</v>
      </c>
      <c r="B111" s="7" t="s">
        <v>190</v>
      </c>
      <c r="C111" s="37" t="s">
        <v>210</v>
      </c>
      <c r="D111" s="10">
        <v>100</v>
      </c>
      <c r="E111" s="117">
        <v>75732.3</v>
      </c>
      <c r="F111" s="117">
        <v>78738</v>
      </c>
      <c r="G111" s="4">
        <v>81864</v>
      </c>
    </row>
    <row r="112" spans="1:7" ht="30" outlineLevel="2" x14ac:dyDescent="0.25">
      <c r="A112" s="35" t="s">
        <v>20</v>
      </c>
      <c r="B112" s="7" t="s">
        <v>190</v>
      </c>
      <c r="C112" s="37" t="s">
        <v>210</v>
      </c>
      <c r="D112" s="10">
        <v>200</v>
      </c>
      <c r="E112" s="117">
        <v>12130.2</v>
      </c>
      <c r="F112" s="117">
        <v>13436.8</v>
      </c>
      <c r="G112" s="4">
        <v>11117.5</v>
      </c>
    </row>
    <row r="113" spans="1:7" outlineLevel="2" x14ac:dyDescent="0.25">
      <c r="A113" s="36" t="s">
        <v>35</v>
      </c>
      <c r="B113" s="7" t="s">
        <v>190</v>
      </c>
      <c r="C113" s="37" t="s">
        <v>210</v>
      </c>
      <c r="D113" s="10">
        <v>800</v>
      </c>
      <c r="E113" s="117">
        <v>860.7</v>
      </c>
      <c r="F113" s="117">
        <v>860.7</v>
      </c>
      <c r="G113" s="117">
        <v>860.7</v>
      </c>
    </row>
    <row r="114" spans="1:7" s="13" customFormat="1" ht="14.25" x14ac:dyDescent="0.2">
      <c r="A114" s="39" t="s">
        <v>56</v>
      </c>
      <c r="B114" s="109" t="s">
        <v>57</v>
      </c>
      <c r="C114" s="109"/>
      <c r="D114" s="110"/>
      <c r="E114" s="50">
        <f>E115+E121+E129+E147+E170</f>
        <v>2287620.5</v>
      </c>
      <c r="F114" s="50">
        <f>F115+F121+F129+F147+F170</f>
        <v>464015.39999999991</v>
      </c>
      <c r="G114" s="50">
        <f>G115+G121+G129+G147+G170</f>
        <v>410642.49999999994</v>
      </c>
    </row>
    <row r="115" spans="1:7" outlineLevel="1" x14ac:dyDescent="0.25">
      <c r="A115" s="16" t="s">
        <v>147</v>
      </c>
      <c r="B115" s="45" t="s">
        <v>148</v>
      </c>
      <c r="C115" s="45"/>
      <c r="D115" s="47"/>
      <c r="E115" s="46">
        <f>E116</f>
        <v>15408.5</v>
      </c>
      <c r="F115" s="46">
        <f t="shared" ref="F115:G119" si="9">F116</f>
        <v>15408.5</v>
      </c>
      <c r="G115" s="46">
        <f t="shared" si="9"/>
        <v>15408.5</v>
      </c>
    </row>
    <row r="116" spans="1:7" ht="45" outlineLevel="2" x14ac:dyDescent="0.25">
      <c r="A116" s="14" t="s">
        <v>60</v>
      </c>
      <c r="B116" s="45" t="s">
        <v>148</v>
      </c>
      <c r="C116" s="18" t="s">
        <v>61</v>
      </c>
      <c r="D116" s="47"/>
      <c r="E116" s="46">
        <f>E117</f>
        <v>15408.5</v>
      </c>
      <c r="F116" s="46">
        <f t="shared" si="9"/>
        <v>15408.5</v>
      </c>
      <c r="G116" s="46">
        <f t="shared" si="9"/>
        <v>15408.5</v>
      </c>
    </row>
    <row r="117" spans="1:7" ht="45" outlineLevel="2" x14ac:dyDescent="0.25">
      <c r="A117" s="14" t="s">
        <v>62</v>
      </c>
      <c r="B117" s="45" t="s">
        <v>148</v>
      </c>
      <c r="C117" s="18" t="s">
        <v>63</v>
      </c>
      <c r="D117" s="47"/>
      <c r="E117" s="46">
        <f>E118</f>
        <v>15408.5</v>
      </c>
      <c r="F117" s="46">
        <f t="shared" si="9"/>
        <v>15408.5</v>
      </c>
      <c r="G117" s="46">
        <f t="shared" si="9"/>
        <v>15408.5</v>
      </c>
    </row>
    <row r="118" spans="1:7" ht="45" outlineLevel="2" x14ac:dyDescent="0.25">
      <c r="A118" s="30" t="s">
        <v>64</v>
      </c>
      <c r="B118" s="45" t="s">
        <v>148</v>
      </c>
      <c r="C118" s="18" t="s">
        <v>65</v>
      </c>
      <c r="D118" s="47"/>
      <c r="E118" s="46">
        <f>E119</f>
        <v>15408.5</v>
      </c>
      <c r="F118" s="46">
        <f t="shared" si="9"/>
        <v>15408.5</v>
      </c>
      <c r="G118" s="46">
        <f t="shared" si="9"/>
        <v>15408.5</v>
      </c>
    </row>
    <row r="119" spans="1:7" ht="60" outlineLevel="2" x14ac:dyDescent="0.25">
      <c r="A119" s="38" t="s">
        <v>149</v>
      </c>
      <c r="B119" s="45" t="s">
        <v>148</v>
      </c>
      <c r="C119" s="18" t="s">
        <v>150</v>
      </c>
      <c r="D119" s="47"/>
      <c r="E119" s="46">
        <f>E120</f>
        <v>15408.5</v>
      </c>
      <c r="F119" s="46">
        <f t="shared" si="9"/>
        <v>15408.5</v>
      </c>
      <c r="G119" s="46">
        <f t="shared" si="9"/>
        <v>15408.5</v>
      </c>
    </row>
    <row r="120" spans="1:7" ht="30" outlineLevel="2" x14ac:dyDescent="0.25">
      <c r="A120" s="14" t="s">
        <v>230</v>
      </c>
      <c r="B120" s="45" t="s">
        <v>148</v>
      </c>
      <c r="C120" s="18" t="s">
        <v>150</v>
      </c>
      <c r="D120" s="47">
        <v>200</v>
      </c>
      <c r="E120" s="46">
        <v>15408.5</v>
      </c>
      <c r="F120" s="46">
        <v>15408.5</v>
      </c>
      <c r="G120" s="97">
        <v>15408.5</v>
      </c>
    </row>
    <row r="121" spans="1:7" outlineLevel="1" x14ac:dyDescent="0.25">
      <c r="A121" s="17" t="s">
        <v>58</v>
      </c>
      <c r="B121" s="45" t="s">
        <v>59</v>
      </c>
      <c r="C121" s="45"/>
      <c r="D121" s="47"/>
      <c r="E121" s="46">
        <f>E122</f>
        <v>6326.7</v>
      </c>
      <c r="F121" s="46">
        <f t="shared" ref="F121:G123" si="10">F122</f>
        <v>0</v>
      </c>
      <c r="G121" s="46">
        <f t="shared" si="10"/>
        <v>0</v>
      </c>
    </row>
    <row r="122" spans="1:7" ht="45" outlineLevel="2" x14ac:dyDescent="0.25">
      <c r="A122" s="17" t="s">
        <v>60</v>
      </c>
      <c r="B122" s="45" t="s">
        <v>59</v>
      </c>
      <c r="C122" s="45" t="s">
        <v>61</v>
      </c>
      <c r="D122" s="47"/>
      <c r="E122" s="46">
        <f>E123</f>
        <v>6326.7</v>
      </c>
      <c r="F122" s="46">
        <f t="shared" si="10"/>
        <v>0</v>
      </c>
      <c r="G122" s="46">
        <f t="shared" si="10"/>
        <v>0</v>
      </c>
    </row>
    <row r="123" spans="1:7" ht="45" outlineLevel="2" x14ac:dyDescent="0.25">
      <c r="A123" s="17" t="s">
        <v>62</v>
      </c>
      <c r="B123" s="45" t="s">
        <v>59</v>
      </c>
      <c r="C123" s="45" t="s">
        <v>63</v>
      </c>
      <c r="D123" s="47"/>
      <c r="E123" s="46">
        <f>E124</f>
        <v>6326.7</v>
      </c>
      <c r="F123" s="46">
        <f t="shared" si="10"/>
        <v>0</v>
      </c>
      <c r="G123" s="46">
        <f t="shared" si="10"/>
        <v>0</v>
      </c>
    </row>
    <row r="124" spans="1:7" ht="45" outlineLevel="2" x14ac:dyDescent="0.25">
      <c r="A124" s="17" t="s">
        <v>64</v>
      </c>
      <c r="B124" s="45" t="s">
        <v>59</v>
      </c>
      <c r="C124" s="45" t="s">
        <v>65</v>
      </c>
      <c r="D124" s="47"/>
      <c r="E124" s="46">
        <f>E125+E127</f>
        <v>6326.7</v>
      </c>
      <c r="F124" s="46">
        <f>F125+F127</f>
        <v>0</v>
      </c>
      <c r="G124" s="46">
        <f>G125+G127</f>
        <v>0</v>
      </c>
    </row>
    <row r="125" spans="1:7" ht="203.25" customHeight="1" outlineLevel="2" x14ac:dyDescent="0.25">
      <c r="A125" s="140" t="s">
        <v>582</v>
      </c>
      <c r="B125" s="45" t="s">
        <v>59</v>
      </c>
      <c r="C125" s="45" t="s">
        <v>254</v>
      </c>
      <c r="D125" s="47"/>
      <c r="E125" s="46">
        <f>E126</f>
        <v>5126.7</v>
      </c>
      <c r="F125" s="46">
        <f>F126</f>
        <v>0</v>
      </c>
      <c r="G125" s="46">
        <f>G126</f>
        <v>0</v>
      </c>
    </row>
    <row r="126" spans="1:7" ht="30" outlineLevel="2" x14ac:dyDescent="0.25">
      <c r="A126" s="41" t="s">
        <v>66</v>
      </c>
      <c r="B126" s="45" t="s">
        <v>59</v>
      </c>
      <c r="C126" s="45" t="s">
        <v>254</v>
      </c>
      <c r="D126" s="47">
        <v>400</v>
      </c>
      <c r="E126" s="46">
        <v>5126.7</v>
      </c>
      <c r="F126" s="46">
        <v>0</v>
      </c>
      <c r="G126" s="115">
        <v>0</v>
      </c>
    </row>
    <row r="127" spans="1:7" ht="230.25" customHeight="1" outlineLevel="2" x14ac:dyDescent="0.25">
      <c r="A127" s="40" t="s">
        <v>270</v>
      </c>
      <c r="B127" s="45" t="s">
        <v>59</v>
      </c>
      <c r="C127" s="45" t="s">
        <v>267</v>
      </c>
      <c r="D127" s="47"/>
      <c r="E127" s="46">
        <f>E128</f>
        <v>1200</v>
      </c>
      <c r="F127" s="46">
        <f>F128</f>
        <v>0</v>
      </c>
      <c r="G127" s="46">
        <f>G128</f>
        <v>0</v>
      </c>
    </row>
    <row r="128" spans="1:7" ht="30" outlineLevel="2" x14ac:dyDescent="0.25">
      <c r="A128" s="41" t="s">
        <v>66</v>
      </c>
      <c r="B128" s="45" t="s">
        <v>59</v>
      </c>
      <c r="C128" s="45" t="s">
        <v>267</v>
      </c>
      <c r="D128" s="47">
        <v>400</v>
      </c>
      <c r="E128" s="46">
        <v>1200</v>
      </c>
      <c r="F128" s="46">
        <v>0</v>
      </c>
      <c r="G128" s="115">
        <v>0</v>
      </c>
    </row>
    <row r="129" spans="1:7" outlineLevel="1" x14ac:dyDescent="0.25">
      <c r="A129" s="17" t="s">
        <v>67</v>
      </c>
      <c r="B129" s="45" t="s">
        <v>68</v>
      </c>
      <c r="C129" s="109"/>
      <c r="D129" s="47"/>
      <c r="E129" s="46">
        <f>E130</f>
        <v>258760.90000000002</v>
      </c>
      <c r="F129" s="46">
        <f t="shared" ref="F129:G131" si="11">F130</f>
        <v>48718.600000000006</v>
      </c>
      <c r="G129" s="46">
        <f t="shared" si="11"/>
        <v>48618.600000000006</v>
      </c>
    </row>
    <row r="130" spans="1:7" ht="30" outlineLevel="2" x14ac:dyDescent="0.25">
      <c r="A130" s="17" t="s">
        <v>47</v>
      </c>
      <c r="B130" s="45" t="s">
        <v>68</v>
      </c>
      <c r="C130" s="45" t="s">
        <v>48</v>
      </c>
      <c r="D130" s="47"/>
      <c r="E130" s="46">
        <f>E131</f>
        <v>258760.90000000002</v>
      </c>
      <c r="F130" s="46">
        <f t="shared" si="11"/>
        <v>48718.600000000006</v>
      </c>
      <c r="G130" s="46">
        <f t="shared" si="11"/>
        <v>48618.600000000006</v>
      </c>
    </row>
    <row r="131" spans="1:7" ht="30" outlineLevel="2" x14ac:dyDescent="0.25">
      <c r="A131" s="17" t="s">
        <v>49</v>
      </c>
      <c r="B131" s="45" t="s">
        <v>68</v>
      </c>
      <c r="C131" s="45" t="s">
        <v>50</v>
      </c>
      <c r="D131" s="47"/>
      <c r="E131" s="46">
        <f>E132</f>
        <v>258760.90000000002</v>
      </c>
      <c r="F131" s="46">
        <f t="shared" si="11"/>
        <v>48718.600000000006</v>
      </c>
      <c r="G131" s="46">
        <f t="shared" si="11"/>
        <v>48618.600000000006</v>
      </c>
    </row>
    <row r="132" spans="1:7" ht="60" outlineLevel="2" x14ac:dyDescent="0.25">
      <c r="A132" s="17" t="s">
        <v>51</v>
      </c>
      <c r="B132" s="45" t="s">
        <v>68</v>
      </c>
      <c r="C132" s="45" t="s">
        <v>52</v>
      </c>
      <c r="D132" s="47"/>
      <c r="E132" s="46">
        <f>E133+E137+E139+E141+E143+E135+E145</f>
        <v>258760.90000000002</v>
      </c>
      <c r="F132" s="46">
        <f>F133+F137+F139+F141+F143+F135+F145</f>
        <v>48718.600000000006</v>
      </c>
      <c r="G132" s="46">
        <f>G133+G137+G139+G141+G143+G135+G145</f>
        <v>48618.600000000006</v>
      </c>
    </row>
    <row r="133" spans="1:7" ht="45" outlineLevel="2" x14ac:dyDescent="0.25">
      <c r="A133" s="40" t="s">
        <v>256</v>
      </c>
      <c r="B133" s="45" t="s">
        <v>68</v>
      </c>
      <c r="C133" s="45" t="s">
        <v>69</v>
      </c>
      <c r="D133" s="47"/>
      <c r="E133" s="46">
        <f>E134</f>
        <v>48647.3</v>
      </c>
      <c r="F133" s="46">
        <f>F134</f>
        <v>0</v>
      </c>
      <c r="G133" s="46">
        <f>G134</f>
        <v>0</v>
      </c>
    </row>
    <row r="134" spans="1:7" ht="30" outlineLevel="2" x14ac:dyDescent="0.25">
      <c r="A134" s="25" t="s">
        <v>230</v>
      </c>
      <c r="B134" s="45" t="s">
        <v>68</v>
      </c>
      <c r="C134" s="45" t="s">
        <v>69</v>
      </c>
      <c r="D134" s="47">
        <v>200</v>
      </c>
      <c r="E134" s="46">
        <v>48647.3</v>
      </c>
      <c r="F134" s="46">
        <v>0</v>
      </c>
      <c r="G134" s="115">
        <v>0</v>
      </c>
    </row>
    <row r="135" spans="1:7" ht="45" outlineLevel="2" x14ac:dyDescent="0.25">
      <c r="A135" s="41" t="s">
        <v>241</v>
      </c>
      <c r="B135" s="45" t="s">
        <v>68</v>
      </c>
      <c r="C135" s="45" t="s">
        <v>293</v>
      </c>
      <c r="D135" s="47"/>
      <c r="E135" s="46">
        <f>E136</f>
        <v>1929.6</v>
      </c>
      <c r="F135" s="46">
        <f>F136</f>
        <v>0</v>
      </c>
      <c r="G135" s="46">
        <f>G136</f>
        <v>0</v>
      </c>
    </row>
    <row r="136" spans="1:7" ht="30" outlineLevel="2" x14ac:dyDescent="0.25">
      <c r="A136" s="14" t="s">
        <v>230</v>
      </c>
      <c r="B136" s="45" t="s">
        <v>68</v>
      </c>
      <c r="C136" s="45" t="s">
        <v>293</v>
      </c>
      <c r="D136" s="47">
        <v>200</v>
      </c>
      <c r="E136" s="46">
        <v>1929.6</v>
      </c>
      <c r="F136" s="46">
        <v>0</v>
      </c>
      <c r="G136" s="115">
        <v>0</v>
      </c>
    </row>
    <row r="137" spans="1:7" ht="30" outlineLevel="2" x14ac:dyDescent="0.25">
      <c r="A137" s="25" t="s">
        <v>257</v>
      </c>
      <c r="B137" s="45" t="s">
        <v>68</v>
      </c>
      <c r="C137" s="45" t="s">
        <v>258</v>
      </c>
      <c r="D137" s="47"/>
      <c r="E137" s="46">
        <f>E138</f>
        <v>0</v>
      </c>
      <c r="F137" s="46">
        <f>F138</f>
        <v>100</v>
      </c>
      <c r="G137" s="46">
        <f>G138</f>
        <v>0</v>
      </c>
    </row>
    <row r="138" spans="1:7" ht="30" outlineLevel="2" x14ac:dyDescent="0.25">
      <c r="A138" s="25" t="s">
        <v>230</v>
      </c>
      <c r="B138" s="45" t="s">
        <v>68</v>
      </c>
      <c r="C138" s="45" t="s">
        <v>258</v>
      </c>
      <c r="D138" s="47">
        <v>200</v>
      </c>
      <c r="E138" s="46">
        <v>0</v>
      </c>
      <c r="F138" s="46">
        <v>100</v>
      </c>
      <c r="G138" s="115">
        <v>0</v>
      </c>
    </row>
    <row r="139" spans="1:7" ht="60" outlineLevel="2" x14ac:dyDescent="0.25">
      <c r="A139" s="14" t="s">
        <v>265</v>
      </c>
      <c r="B139" s="45" t="s">
        <v>68</v>
      </c>
      <c r="C139" s="45" t="s">
        <v>266</v>
      </c>
      <c r="D139" s="47"/>
      <c r="E139" s="46">
        <f>E140</f>
        <v>0.1</v>
      </c>
      <c r="F139" s="46">
        <f>F140</f>
        <v>24166.3</v>
      </c>
      <c r="G139" s="46">
        <f>G140</f>
        <v>24166.3</v>
      </c>
    </row>
    <row r="140" spans="1:7" ht="30" outlineLevel="2" x14ac:dyDescent="0.25">
      <c r="A140" s="14" t="s">
        <v>230</v>
      </c>
      <c r="B140" s="45" t="s">
        <v>68</v>
      </c>
      <c r="C140" s="45" t="s">
        <v>266</v>
      </c>
      <c r="D140" s="47">
        <v>200</v>
      </c>
      <c r="E140" s="46">
        <v>0.1</v>
      </c>
      <c r="F140" s="46">
        <v>24166.3</v>
      </c>
      <c r="G140" s="115">
        <v>24166.3</v>
      </c>
    </row>
    <row r="141" spans="1:7" ht="60" outlineLevel="2" x14ac:dyDescent="0.25">
      <c r="A141" s="17" t="s">
        <v>71</v>
      </c>
      <c r="B141" s="45" t="s">
        <v>68</v>
      </c>
      <c r="C141" s="45" t="s">
        <v>72</v>
      </c>
      <c r="D141" s="47"/>
      <c r="E141" s="46">
        <f>E142</f>
        <v>16812.400000000001</v>
      </c>
      <c r="F141" s="46">
        <f>F142</f>
        <v>24132</v>
      </c>
      <c r="G141" s="46">
        <f>G142</f>
        <v>24132</v>
      </c>
    </row>
    <row r="142" spans="1:7" outlineLevel="2" x14ac:dyDescent="0.25">
      <c r="A142" s="41" t="s">
        <v>35</v>
      </c>
      <c r="B142" s="45" t="s">
        <v>68</v>
      </c>
      <c r="C142" s="45" t="s">
        <v>72</v>
      </c>
      <c r="D142" s="47">
        <v>800</v>
      </c>
      <c r="E142" s="46">
        <v>16812.400000000001</v>
      </c>
      <c r="F142" s="46">
        <v>24132</v>
      </c>
      <c r="G142" s="115">
        <v>24132</v>
      </c>
    </row>
    <row r="143" spans="1:7" ht="105" outlineLevel="2" x14ac:dyDescent="0.25">
      <c r="A143" s="41" t="s">
        <v>73</v>
      </c>
      <c r="B143" s="45" t="s">
        <v>68</v>
      </c>
      <c r="C143" s="45" t="s">
        <v>74</v>
      </c>
      <c r="D143" s="47"/>
      <c r="E143" s="46">
        <f>E144</f>
        <v>339.5</v>
      </c>
      <c r="F143" s="46">
        <f>F144</f>
        <v>320.3</v>
      </c>
      <c r="G143" s="46">
        <f>G144</f>
        <v>320.3</v>
      </c>
    </row>
    <row r="144" spans="1:7" outlineLevel="2" x14ac:dyDescent="0.25">
      <c r="A144" s="41" t="s">
        <v>35</v>
      </c>
      <c r="B144" s="45" t="s">
        <v>68</v>
      </c>
      <c r="C144" s="45" t="s">
        <v>74</v>
      </c>
      <c r="D144" s="47">
        <v>800</v>
      </c>
      <c r="E144" s="46">
        <v>339.5</v>
      </c>
      <c r="F144" s="46">
        <v>320.3</v>
      </c>
      <c r="G144" s="115">
        <v>320.3</v>
      </c>
    </row>
    <row r="145" spans="1:7" ht="45" outlineLevel="2" x14ac:dyDescent="0.25">
      <c r="A145" s="41" t="s">
        <v>241</v>
      </c>
      <c r="B145" s="45" t="s">
        <v>68</v>
      </c>
      <c r="C145" s="45" t="s">
        <v>294</v>
      </c>
      <c r="D145" s="47"/>
      <c r="E145" s="46">
        <f>E146</f>
        <v>191032</v>
      </c>
      <c r="F145" s="46">
        <f>F146</f>
        <v>0</v>
      </c>
      <c r="G145" s="46">
        <f>G146</f>
        <v>0</v>
      </c>
    </row>
    <row r="146" spans="1:7" ht="30" outlineLevel="2" x14ac:dyDescent="0.25">
      <c r="A146" s="14" t="s">
        <v>230</v>
      </c>
      <c r="B146" s="45" t="s">
        <v>68</v>
      </c>
      <c r="C146" s="45" t="s">
        <v>294</v>
      </c>
      <c r="D146" s="47">
        <v>200</v>
      </c>
      <c r="E146" s="46">
        <v>191032</v>
      </c>
      <c r="F146" s="46">
        <v>0</v>
      </c>
      <c r="G146" s="115">
        <v>0</v>
      </c>
    </row>
    <row r="147" spans="1:7" outlineLevel="1" x14ac:dyDescent="0.25">
      <c r="A147" s="17" t="s">
        <v>75</v>
      </c>
      <c r="B147" s="45" t="s">
        <v>76</v>
      </c>
      <c r="C147" s="45"/>
      <c r="D147" s="47"/>
      <c r="E147" s="46">
        <f t="shared" ref="E147:G148" si="12">E148</f>
        <v>964349.6</v>
      </c>
      <c r="F147" s="46">
        <f t="shared" si="12"/>
        <v>344836.69999999995</v>
      </c>
      <c r="G147" s="46">
        <f t="shared" si="12"/>
        <v>344836.69999999995</v>
      </c>
    </row>
    <row r="148" spans="1:7" ht="30" outlineLevel="2" x14ac:dyDescent="0.25">
      <c r="A148" s="17" t="s">
        <v>47</v>
      </c>
      <c r="B148" s="45" t="s">
        <v>76</v>
      </c>
      <c r="C148" s="45" t="s">
        <v>48</v>
      </c>
      <c r="D148" s="47"/>
      <c r="E148" s="46">
        <f t="shared" si="12"/>
        <v>964349.6</v>
      </c>
      <c r="F148" s="46">
        <f t="shared" si="12"/>
        <v>344836.69999999995</v>
      </c>
      <c r="G148" s="46">
        <f t="shared" si="12"/>
        <v>344836.69999999995</v>
      </c>
    </row>
    <row r="149" spans="1:7" ht="45" outlineLevel="2" x14ac:dyDescent="0.25">
      <c r="A149" s="17" t="s">
        <v>77</v>
      </c>
      <c r="B149" s="45" t="s">
        <v>76</v>
      </c>
      <c r="C149" s="45" t="s">
        <v>78</v>
      </c>
      <c r="D149" s="47"/>
      <c r="E149" s="46">
        <f>E150+E156</f>
        <v>964349.6</v>
      </c>
      <c r="F149" s="46">
        <f>F150+F156</f>
        <v>344836.69999999995</v>
      </c>
      <c r="G149" s="46">
        <f>G150+G156</f>
        <v>344836.69999999995</v>
      </c>
    </row>
    <row r="150" spans="1:7" ht="30" outlineLevel="2" x14ac:dyDescent="0.25">
      <c r="A150" s="17" t="s">
        <v>79</v>
      </c>
      <c r="B150" s="45" t="s">
        <v>76</v>
      </c>
      <c r="C150" s="45" t="s">
        <v>80</v>
      </c>
      <c r="D150" s="47"/>
      <c r="E150" s="46">
        <f>E151+E153</f>
        <v>573509.1</v>
      </c>
      <c r="F150" s="46">
        <f>F151+F153</f>
        <v>51070</v>
      </c>
      <c r="G150" s="46">
        <f>G151+G153</f>
        <v>51070</v>
      </c>
    </row>
    <row r="151" spans="1:7" ht="45" outlineLevel="2" x14ac:dyDescent="0.25">
      <c r="A151" s="41" t="s">
        <v>259</v>
      </c>
      <c r="B151" s="45" t="s">
        <v>76</v>
      </c>
      <c r="C151" s="45" t="s">
        <v>239</v>
      </c>
      <c r="D151" s="47"/>
      <c r="E151" s="46">
        <f>E152</f>
        <v>562650</v>
      </c>
      <c r="F151" s="46">
        <f>F152</f>
        <v>50000</v>
      </c>
      <c r="G151" s="46">
        <f>G152</f>
        <v>50000</v>
      </c>
    </row>
    <row r="152" spans="1:7" ht="30" outlineLevel="2" x14ac:dyDescent="0.25">
      <c r="A152" s="25" t="s">
        <v>230</v>
      </c>
      <c r="B152" s="45" t="s">
        <v>76</v>
      </c>
      <c r="C152" s="45" t="s">
        <v>239</v>
      </c>
      <c r="D152" s="47">
        <v>200</v>
      </c>
      <c r="E152" s="46">
        <v>562650</v>
      </c>
      <c r="F152" s="46">
        <v>50000</v>
      </c>
      <c r="G152" s="115">
        <v>50000</v>
      </c>
    </row>
    <row r="153" spans="1:7" ht="60" outlineLevel="2" x14ac:dyDescent="0.25">
      <c r="A153" s="41" t="s">
        <v>260</v>
      </c>
      <c r="B153" s="45" t="s">
        <v>76</v>
      </c>
      <c r="C153" s="45" t="s">
        <v>240</v>
      </c>
      <c r="D153" s="47"/>
      <c r="E153" s="46">
        <f>E154+E155</f>
        <v>10859.1</v>
      </c>
      <c r="F153" s="46">
        <f>F154+F155</f>
        <v>1070</v>
      </c>
      <c r="G153" s="46">
        <f>G154+G155</f>
        <v>1070</v>
      </c>
    </row>
    <row r="154" spans="1:7" ht="30" outlineLevel="2" x14ac:dyDescent="0.25">
      <c r="A154" s="25" t="s">
        <v>230</v>
      </c>
      <c r="B154" s="45" t="s">
        <v>76</v>
      </c>
      <c r="C154" s="45" t="s">
        <v>240</v>
      </c>
      <c r="D154" s="47">
        <v>200</v>
      </c>
      <c r="E154" s="46">
        <v>4659.1000000000004</v>
      </c>
      <c r="F154" s="46">
        <v>1070</v>
      </c>
      <c r="G154" s="115">
        <v>1070</v>
      </c>
    </row>
    <row r="155" spans="1:7" ht="30" outlineLevel="2" x14ac:dyDescent="0.25">
      <c r="A155" s="27" t="s">
        <v>66</v>
      </c>
      <c r="B155" s="45" t="s">
        <v>76</v>
      </c>
      <c r="C155" s="45" t="s">
        <v>240</v>
      </c>
      <c r="D155" s="47">
        <v>400</v>
      </c>
      <c r="E155" s="46">
        <v>6200</v>
      </c>
      <c r="F155" s="46">
        <v>0</v>
      </c>
      <c r="G155" s="115">
        <v>0</v>
      </c>
    </row>
    <row r="156" spans="1:7" ht="30" outlineLevel="2" x14ac:dyDescent="0.25">
      <c r="A156" s="41" t="s">
        <v>81</v>
      </c>
      <c r="B156" s="45" t="s">
        <v>76</v>
      </c>
      <c r="C156" s="45" t="s">
        <v>82</v>
      </c>
      <c r="D156" s="47"/>
      <c r="E156" s="46">
        <f>E165+E168+E157+E159+E161+E163</f>
        <v>390840.5</v>
      </c>
      <c r="F156" s="46">
        <f>F165+F168+F157+F159+F161+F163</f>
        <v>293766.69999999995</v>
      </c>
      <c r="G156" s="46">
        <f>G165+G168+G157+G159+G161+G163</f>
        <v>293766.69999999995</v>
      </c>
    </row>
    <row r="157" spans="1:7" ht="45" outlineLevel="2" x14ac:dyDescent="0.25">
      <c r="A157" s="41" t="s">
        <v>578</v>
      </c>
      <c r="B157" s="45" t="s">
        <v>76</v>
      </c>
      <c r="C157" s="45" t="s">
        <v>281</v>
      </c>
      <c r="D157" s="47"/>
      <c r="E157" s="46">
        <f>E158</f>
        <v>111.7</v>
      </c>
      <c r="F157" s="46">
        <f>F158</f>
        <v>111.7</v>
      </c>
      <c r="G157" s="46">
        <f>G158</f>
        <v>111.7</v>
      </c>
    </row>
    <row r="158" spans="1:7" ht="30" outlineLevel="2" x14ac:dyDescent="0.25">
      <c r="A158" s="41" t="s">
        <v>66</v>
      </c>
      <c r="B158" s="45" t="s">
        <v>76</v>
      </c>
      <c r="C158" s="45" t="s">
        <v>281</v>
      </c>
      <c r="D158" s="47">
        <v>400</v>
      </c>
      <c r="E158" s="46">
        <v>111.7</v>
      </c>
      <c r="F158" s="46">
        <v>111.7</v>
      </c>
      <c r="G158" s="115">
        <v>111.7</v>
      </c>
    </row>
    <row r="159" spans="1:7" s="26" customFormat="1" ht="45" outlineLevel="2" x14ac:dyDescent="0.25">
      <c r="A159" s="30" t="s">
        <v>151</v>
      </c>
      <c r="B159" s="45" t="s">
        <v>76</v>
      </c>
      <c r="C159" s="45" t="s">
        <v>152</v>
      </c>
      <c r="D159" s="47"/>
      <c r="E159" s="46">
        <f>E160</f>
        <v>211358.2</v>
      </c>
      <c r="F159" s="46">
        <f>F160</f>
        <v>152171.1</v>
      </c>
      <c r="G159" s="46">
        <f>G160</f>
        <v>152171.1</v>
      </c>
    </row>
    <row r="160" spans="1:7" s="26" customFormat="1" outlineLevel="2" x14ac:dyDescent="0.25">
      <c r="A160" s="31" t="s">
        <v>35</v>
      </c>
      <c r="B160" s="45" t="s">
        <v>76</v>
      </c>
      <c r="C160" s="45" t="s">
        <v>152</v>
      </c>
      <c r="D160" s="47">
        <v>800</v>
      </c>
      <c r="E160" s="46">
        <v>211358.2</v>
      </c>
      <c r="F160" s="46">
        <v>152171.1</v>
      </c>
      <c r="G160" s="97">
        <v>152171.1</v>
      </c>
    </row>
    <row r="161" spans="1:7" s="26" customFormat="1" ht="60" outlineLevel="2" x14ac:dyDescent="0.25">
      <c r="A161" s="38" t="s">
        <v>153</v>
      </c>
      <c r="B161" s="45" t="s">
        <v>76</v>
      </c>
      <c r="C161" s="45" t="s">
        <v>154</v>
      </c>
      <c r="D161" s="47"/>
      <c r="E161" s="46">
        <f>E162</f>
        <v>43603</v>
      </c>
      <c r="F161" s="46">
        <f>F162</f>
        <v>33589.599999999999</v>
      </c>
      <c r="G161" s="46">
        <f>G162</f>
        <v>33589.599999999999</v>
      </c>
    </row>
    <row r="162" spans="1:7" s="26" customFormat="1" outlineLevel="2" x14ac:dyDescent="0.25">
      <c r="A162" s="31" t="s">
        <v>35</v>
      </c>
      <c r="B162" s="45" t="s">
        <v>76</v>
      </c>
      <c r="C162" s="45" t="s">
        <v>154</v>
      </c>
      <c r="D162" s="47">
        <v>800</v>
      </c>
      <c r="E162" s="46">
        <v>43603</v>
      </c>
      <c r="F162" s="46">
        <v>33589.599999999999</v>
      </c>
      <c r="G162" s="97">
        <v>33589.599999999999</v>
      </c>
    </row>
    <row r="163" spans="1:7" s="26" customFormat="1" ht="45" outlineLevel="2" x14ac:dyDescent="0.25">
      <c r="A163" s="31" t="s">
        <v>295</v>
      </c>
      <c r="B163" s="45" t="s">
        <v>76</v>
      </c>
      <c r="C163" s="45" t="s">
        <v>296</v>
      </c>
      <c r="D163" s="47"/>
      <c r="E163" s="46">
        <f>E164</f>
        <v>22340.400000000001</v>
      </c>
      <c r="F163" s="46">
        <f>F164</f>
        <v>0</v>
      </c>
      <c r="G163" s="46">
        <f>G164</f>
        <v>0</v>
      </c>
    </row>
    <row r="164" spans="1:7" s="26" customFormat="1" ht="30" outlineLevel="2" x14ac:dyDescent="0.25">
      <c r="A164" s="14" t="s">
        <v>230</v>
      </c>
      <c r="B164" s="45" t="s">
        <v>76</v>
      </c>
      <c r="C164" s="45" t="s">
        <v>296</v>
      </c>
      <c r="D164" s="47">
        <v>200</v>
      </c>
      <c r="E164" s="46">
        <v>22340.400000000001</v>
      </c>
      <c r="F164" s="46">
        <v>0</v>
      </c>
      <c r="G164" s="97">
        <v>0</v>
      </c>
    </row>
    <row r="165" spans="1:7" ht="60" outlineLevel="2" x14ac:dyDescent="0.25">
      <c r="A165" s="41" t="s">
        <v>83</v>
      </c>
      <c r="B165" s="45" t="s">
        <v>76</v>
      </c>
      <c r="C165" s="45" t="s">
        <v>84</v>
      </c>
      <c r="D165" s="47"/>
      <c r="E165" s="46">
        <f>E166+E167</f>
        <v>112044.8</v>
      </c>
      <c r="F165" s="46">
        <f>F166+F167</f>
        <v>106511.9</v>
      </c>
      <c r="G165" s="46">
        <f>G166+G167</f>
        <v>106511.9</v>
      </c>
    </row>
    <row r="166" spans="1:7" ht="30" outlineLevel="2" x14ac:dyDescent="0.25">
      <c r="A166" s="25" t="s">
        <v>230</v>
      </c>
      <c r="B166" s="45" t="s">
        <v>76</v>
      </c>
      <c r="C166" s="45" t="s">
        <v>84</v>
      </c>
      <c r="D166" s="47">
        <v>200</v>
      </c>
      <c r="E166" s="46">
        <v>0</v>
      </c>
      <c r="F166" s="46">
        <v>106511.9</v>
      </c>
      <c r="G166" s="115">
        <v>106511.9</v>
      </c>
    </row>
    <row r="167" spans="1:7" ht="30" outlineLevel="2" x14ac:dyDescent="0.25">
      <c r="A167" s="41" t="s">
        <v>66</v>
      </c>
      <c r="B167" s="45" t="s">
        <v>76</v>
      </c>
      <c r="C167" s="45" t="s">
        <v>84</v>
      </c>
      <c r="D167" s="47">
        <v>400</v>
      </c>
      <c r="E167" s="46">
        <v>112044.8</v>
      </c>
      <c r="F167" s="46">
        <v>0</v>
      </c>
      <c r="G167" s="115">
        <v>0</v>
      </c>
    </row>
    <row r="168" spans="1:7" ht="75" outlineLevel="2" x14ac:dyDescent="0.25">
      <c r="A168" s="41" t="s">
        <v>85</v>
      </c>
      <c r="B168" s="45" t="s">
        <v>76</v>
      </c>
      <c r="C168" s="45" t="s">
        <v>86</v>
      </c>
      <c r="D168" s="47"/>
      <c r="E168" s="46">
        <f>E169</f>
        <v>1382.4</v>
      </c>
      <c r="F168" s="46">
        <f>F169</f>
        <v>1382.4</v>
      </c>
      <c r="G168" s="46">
        <f>G169</f>
        <v>1382.4</v>
      </c>
    </row>
    <row r="169" spans="1:7" ht="30" outlineLevel="2" x14ac:dyDescent="0.25">
      <c r="A169" s="27" t="s">
        <v>66</v>
      </c>
      <c r="B169" s="45" t="s">
        <v>76</v>
      </c>
      <c r="C169" s="45" t="s">
        <v>86</v>
      </c>
      <c r="D169" s="47">
        <v>400</v>
      </c>
      <c r="E169" s="46">
        <v>1382.4</v>
      </c>
      <c r="F169" s="46">
        <v>1382.4</v>
      </c>
      <c r="G169" s="115">
        <v>1382.4</v>
      </c>
    </row>
    <row r="170" spans="1:7" outlineLevel="1" x14ac:dyDescent="0.25">
      <c r="A170" s="17" t="s">
        <v>87</v>
      </c>
      <c r="B170" s="45" t="s">
        <v>88</v>
      </c>
      <c r="C170" s="45"/>
      <c r="D170" s="47"/>
      <c r="E170" s="46">
        <f>E171+E182</f>
        <v>1042774.8</v>
      </c>
      <c r="F170" s="46">
        <f>F171+F182</f>
        <v>55051.600000000006</v>
      </c>
      <c r="G170" s="46">
        <f>G171+G182</f>
        <v>1778.7000000000003</v>
      </c>
    </row>
    <row r="171" spans="1:7" ht="45" outlineLevel="2" x14ac:dyDescent="0.25">
      <c r="A171" s="17" t="s">
        <v>89</v>
      </c>
      <c r="B171" s="45" t="s">
        <v>88</v>
      </c>
      <c r="C171" s="45" t="s">
        <v>90</v>
      </c>
      <c r="D171" s="47"/>
      <c r="E171" s="46">
        <f>E172+E176</f>
        <v>1040302</v>
      </c>
      <c r="F171" s="46">
        <f>F172+F176</f>
        <v>1155</v>
      </c>
      <c r="G171" s="46">
        <f>G172+G176</f>
        <v>1124.6000000000001</v>
      </c>
    </row>
    <row r="172" spans="1:7" ht="30" outlineLevel="2" x14ac:dyDescent="0.25">
      <c r="A172" s="17" t="s">
        <v>91</v>
      </c>
      <c r="B172" s="45" t="s">
        <v>88</v>
      </c>
      <c r="C172" s="45" t="s">
        <v>92</v>
      </c>
      <c r="D172" s="47"/>
      <c r="E172" s="46">
        <f>E173</f>
        <v>1031620</v>
      </c>
      <c r="F172" s="46">
        <f t="shared" ref="F172:G174" si="13">F173</f>
        <v>0</v>
      </c>
      <c r="G172" s="46">
        <f t="shared" si="13"/>
        <v>0</v>
      </c>
    </row>
    <row r="173" spans="1:7" ht="45" outlineLevel="2" x14ac:dyDescent="0.25">
      <c r="A173" s="41" t="s">
        <v>93</v>
      </c>
      <c r="B173" s="45" t="s">
        <v>88</v>
      </c>
      <c r="C173" s="45" t="s">
        <v>94</v>
      </c>
      <c r="D173" s="47"/>
      <c r="E173" s="46">
        <f>E174</f>
        <v>1031620</v>
      </c>
      <c r="F173" s="46">
        <f t="shared" si="13"/>
        <v>0</v>
      </c>
      <c r="G173" s="46">
        <f t="shared" si="13"/>
        <v>0</v>
      </c>
    </row>
    <row r="174" spans="1:7" ht="75" outlineLevel="2" x14ac:dyDescent="0.25">
      <c r="A174" s="41" t="s">
        <v>271</v>
      </c>
      <c r="B174" s="45" t="s">
        <v>88</v>
      </c>
      <c r="C174" s="45" t="s">
        <v>272</v>
      </c>
      <c r="D174" s="47"/>
      <c r="E174" s="46">
        <f>E175</f>
        <v>1031620</v>
      </c>
      <c r="F174" s="46">
        <f t="shared" si="13"/>
        <v>0</v>
      </c>
      <c r="G174" s="46">
        <f t="shared" si="13"/>
        <v>0</v>
      </c>
    </row>
    <row r="175" spans="1:7" ht="30" outlineLevel="2" x14ac:dyDescent="0.25">
      <c r="A175" s="41" t="s">
        <v>66</v>
      </c>
      <c r="B175" s="45" t="s">
        <v>88</v>
      </c>
      <c r="C175" s="45" t="s">
        <v>272</v>
      </c>
      <c r="D175" s="47">
        <v>400</v>
      </c>
      <c r="E175" s="46">
        <f>1008356+23264</f>
        <v>1031620</v>
      </c>
      <c r="F175" s="46">
        <v>0</v>
      </c>
      <c r="G175" s="115">
        <v>0</v>
      </c>
    </row>
    <row r="176" spans="1:7" ht="30" outlineLevel="2" x14ac:dyDescent="0.25">
      <c r="A176" s="41" t="s">
        <v>95</v>
      </c>
      <c r="B176" s="45" t="s">
        <v>88</v>
      </c>
      <c r="C176" s="45" t="s">
        <v>96</v>
      </c>
      <c r="D176" s="47"/>
      <c r="E176" s="46">
        <f>E177</f>
        <v>8682</v>
      </c>
      <c r="F176" s="46">
        <f>F177</f>
        <v>1155</v>
      </c>
      <c r="G176" s="46">
        <f>G177</f>
        <v>1124.6000000000001</v>
      </c>
    </row>
    <row r="177" spans="1:7" ht="30" outlineLevel="2" x14ac:dyDescent="0.25">
      <c r="A177" s="41" t="s">
        <v>97</v>
      </c>
      <c r="B177" s="45" t="s">
        <v>88</v>
      </c>
      <c r="C177" s="45" t="s">
        <v>98</v>
      </c>
      <c r="D177" s="47"/>
      <c r="E177" s="46">
        <f>E178+E180</f>
        <v>8682</v>
      </c>
      <c r="F177" s="46">
        <f>F178+F180</f>
        <v>1155</v>
      </c>
      <c r="G177" s="46">
        <f>G178+G180</f>
        <v>1124.6000000000001</v>
      </c>
    </row>
    <row r="178" spans="1:7" ht="60" outlineLevel="2" x14ac:dyDescent="0.25">
      <c r="A178" s="41" t="s">
        <v>99</v>
      </c>
      <c r="B178" s="45" t="s">
        <v>88</v>
      </c>
      <c r="C178" s="45" t="s">
        <v>100</v>
      </c>
      <c r="D178" s="47"/>
      <c r="E178" s="46">
        <f>E179</f>
        <v>87.9</v>
      </c>
      <c r="F178" s="46">
        <f>F179</f>
        <v>80.7</v>
      </c>
      <c r="G178" s="46">
        <f>G179</f>
        <v>50.4</v>
      </c>
    </row>
    <row r="179" spans="1:7" ht="30" outlineLevel="2" x14ac:dyDescent="0.25">
      <c r="A179" s="25" t="s">
        <v>230</v>
      </c>
      <c r="B179" s="45" t="s">
        <v>88</v>
      </c>
      <c r="C179" s="45" t="s">
        <v>100</v>
      </c>
      <c r="D179" s="47">
        <v>200</v>
      </c>
      <c r="E179" s="46">
        <v>87.9</v>
      </c>
      <c r="F179" s="46">
        <v>80.7</v>
      </c>
      <c r="G179" s="115">
        <v>50.4</v>
      </c>
    </row>
    <row r="180" spans="1:7" ht="105" outlineLevel="2" x14ac:dyDescent="0.25">
      <c r="A180" s="41" t="s">
        <v>101</v>
      </c>
      <c r="B180" s="45" t="s">
        <v>88</v>
      </c>
      <c r="C180" s="45" t="s">
        <v>102</v>
      </c>
      <c r="D180" s="47"/>
      <c r="E180" s="46">
        <f>E181</f>
        <v>8594.1</v>
      </c>
      <c r="F180" s="46">
        <f>F181</f>
        <v>1074.3</v>
      </c>
      <c r="G180" s="46">
        <f>G181</f>
        <v>1074.2</v>
      </c>
    </row>
    <row r="181" spans="1:7" outlineLevel="2" x14ac:dyDescent="0.25">
      <c r="A181" s="42" t="s">
        <v>35</v>
      </c>
      <c r="B181" s="45" t="s">
        <v>88</v>
      </c>
      <c r="C181" s="45" t="s">
        <v>102</v>
      </c>
      <c r="D181" s="47">
        <v>800</v>
      </c>
      <c r="E181" s="46">
        <v>8594.1</v>
      </c>
      <c r="F181" s="46">
        <v>1074.3</v>
      </c>
      <c r="G181" s="115">
        <v>1074.2</v>
      </c>
    </row>
    <row r="182" spans="1:7" ht="75" outlineLevel="2" x14ac:dyDescent="0.25">
      <c r="A182" s="17" t="s">
        <v>103</v>
      </c>
      <c r="B182" s="45" t="s">
        <v>88</v>
      </c>
      <c r="C182" s="45" t="s">
        <v>104</v>
      </c>
      <c r="D182" s="47"/>
      <c r="E182" s="46">
        <f>E183+E188</f>
        <v>2472.8000000000002</v>
      </c>
      <c r="F182" s="46">
        <f>F183+F188</f>
        <v>53896.600000000006</v>
      </c>
      <c r="G182" s="46">
        <f>G183+G188</f>
        <v>654.1</v>
      </c>
    </row>
    <row r="183" spans="1:7" ht="30" outlineLevel="2" x14ac:dyDescent="0.25">
      <c r="A183" s="139" t="s">
        <v>583</v>
      </c>
      <c r="B183" s="45" t="s">
        <v>88</v>
      </c>
      <c r="C183" s="45" t="s">
        <v>105</v>
      </c>
      <c r="D183" s="47"/>
      <c r="E183" s="46">
        <f>E184+E186</f>
        <v>745.6</v>
      </c>
      <c r="F183" s="46">
        <f>F184+F186</f>
        <v>53433.8</v>
      </c>
      <c r="G183" s="46">
        <f>G184+G186</f>
        <v>191.3</v>
      </c>
    </row>
    <row r="184" spans="1:7" ht="45" outlineLevel="2" x14ac:dyDescent="0.25">
      <c r="A184" s="17" t="s">
        <v>106</v>
      </c>
      <c r="B184" s="45" t="s">
        <v>88</v>
      </c>
      <c r="C184" s="45" t="s">
        <v>107</v>
      </c>
      <c r="D184" s="47"/>
      <c r="E184" s="46">
        <f>E185</f>
        <v>745.6</v>
      </c>
      <c r="F184" s="46">
        <f>F185</f>
        <v>306.39999999999998</v>
      </c>
      <c r="G184" s="46">
        <f>G185</f>
        <v>191.3</v>
      </c>
    </row>
    <row r="185" spans="1:7" ht="30" outlineLevel="2" x14ac:dyDescent="0.25">
      <c r="A185" s="25" t="s">
        <v>230</v>
      </c>
      <c r="B185" s="45" t="s">
        <v>88</v>
      </c>
      <c r="C185" s="45" t="s">
        <v>107</v>
      </c>
      <c r="D185" s="47">
        <v>200</v>
      </c>
      <c r="E185" s="46">
        <v>745.6</v>
      </c>
      <c r="F185" s="46">
        <v>306.39999999999998</v>
      </c>
      <c r="G185" s="115">
        <v>191.3</v>
      </c>
    </row>
    <row r="186" spans="1:7" outlineLevel="2" x14ac:dyDescent="0.25">
      <c r="A186" s="25" t="s">
        <v>273</v>
      </c>
      <c r="B186" s="45" t="s">
        <v>88</v>
      </c>
      <c r="C186" s="45" t="s">
        <v>274</v>
      </c>
      <c r="D186" s="47"/>
      <c r="E186" s="46">
        <f>E187</f>
        <v>0</v>
      </c>
      <c r="F186" s="46">
        <f>F187</f>
        <v>53127.4</v>
      </c>
      <c r="G186" s="46">
        <f>G187</f>
        <v>0</v>
      </c>
    </row>
    <row r="187" spans="1:7" ht="30" outlineLevel="2" x14ac:dyDescent="0.25">
      <c r="A187" s="25" t="s">
        <v>230</v>
      </c>
      <c r="B187" s="45" t="s">
        <v>88</v>
      </c>
      <c r="C187" s="45" t="s">
        <v>274</v>
      </c>
      <c r="D187" s="47">
        <v>200</v>
      </c>
      <c r="E187" s="46">
        <v>0</v>
      </c>
      <c r="F187" s="46">
        <v>53127.4</v>
      </c>
      <c r="G187" s="115">
        <v>0</v>
      </c>
    </row>
    <row r="188" spans="1:7" ht="30" outlineLevel="2" x14ac:dyDescent="0.25">
      <c r="A188" s="41" t="s">
        <v>108</v>
      </c>
      <c r="B188" s="45" t="s">
        <v>88</v>
      </c>
      <c r="C188" s="45" t="s">
        <v>109</v>
      </c>
      <c r="D188" s="47"/>
      <c r="E188" s="46">
        <f t="shared" ref="E188:G189" si="14">E189</f>
        <v>1727.2</v>
      </c>
      <c r="F188" s="46">
        <f t="shared" si="14"/>
        <v>462.8</v>
      </c>
      <c r="G188" s="46">
        <f t="shared" si="14"/>
        <v>462.8</v>
      </c>
    </row>
    <row r="189" spans="1:7" ht="75" outlineLevel="2" x14ac:dyDescent="0.25">
      <c r="A189" s="41" t="s">
        <v>110</v>
      </c>
      <c r="B189" s="45" t="s">
        <v>88</v>
      </c>
      <c r="C189" s="45" t="s">
        <v>111</v>
      </c>
      <c r="D189" s="47"/>
      <c r="E189" s="46">
        <f t="shared" si="14"/>
        <v>1727.2</v>
      </c>
      <c r="F189" s="46">
        <f t="shared" si="14"/>
        <v>462.8</v>
      </c>
      <c r="G189" s="46">
        <f t="shared" si="14"/>
        <v>462.8</v>
      </c>
    </row>
    <row r="190" spans="1:7" ht="30" outlineLevel="2" x14ac:dyDescent="0.25">
      <c r="A190" s="25" t="s">
        <v>230</v>
      </c>
      <c r="B190" s="45" t="s">
        <v>88</v>
      </c>
      <c r="C190" s="45" t="s">
        <v>111</v>
      </c>
      <c r="D190" s="47">
        <v>200</v>
      </c>
      <c r="E190" s="46">
        <v>1727.2</v>
      </c>
      <c r="F190" s="46">
        <v>462.8</v>
      </c>
      <c r="G190" s="115">
        <v>462.8</v>
      </c>
    </row>
    <row r="191" spans="1:7" s="13" customFormat="1" ht="14.25" x14ac:dyDescent="0.2">
      <c r="A191" s="39" t="s">
        <v>112</v>
      </c>
      <c r="B191" s="109" t="s">
        <v>113</v>
      </c>
      <c r="C191" s="109"/>
      <c r="D191" s="110"/>
      <c r="E191" s="50">
        <f>E192+E221+E244+E273</f>
        <v>3450843.0999999996</v>
      </c>
      <c r="F191" s="50">
        <f>F192+F221+F244+F273</f>
        <v>1034033.2000000002</v>
      </c>
      <c r="G191" s="50">
        <f>G192+G221+G244+G273</f>
        <v>631837</v>
      </c>
    </row>
    <row r="192" spans="1:7" outlineLevel="1" x14ac:dyDescent="0.25">
      <c r="A192" s="30" t="s">
        <v>114</v>
      </c>
      <c r="B192" s="45" t="s">
        <v>115</v>
      </c>
      <c r="C192" s="45"/>
      <c r="D192" s="47"/>
      <c r="E192" s="46">
        <f>E193+E209</f>
        <v>23264.100000000002</v>
      </c>
      <c r="F192" s="46">
        <f>F193+F209</f>
        <v>14081.5</v>
      </c>
      <c r="G192" s="46">
        <f>G193+G209</f>
        <v>10913.900000000001</v>
      </c>
    </row>
    <row r="193" spans="1:7" ht="45" outlineLevel="2" x14ac:dyDescent="0.25">
      <c r="A193" s="30" t="s">
        <v>139</v>
      </c>
      <c r="B193" s="45" t="s">
        <v>115</v>
      </c>
      <c r="C193" s="45" t="s">
        <v>140</v>
      </c>
      <c r="D193" s="47"/>
      <c r="E193" s="46">
        <f>E194+E201+E205</f>
        <v>13168.400000000001</v>
      </c>
      <c r="F193" s="46">
        <f>F194+F201+F205</f>
        <v>1950.7</v>
      </c>
      <c r="G193" s="46">
        <f>G194+G201+G205</f>
        <v>1591.7</v>
      </c>
    </row>
    <row r="194" spans="1:7" ht="45" outlineLevel="2" x14ac:dyDescent="0.25">
      <c r="A194" s="30" t="s">
        <v>159</v>
      </c>
      <c r="B194" s="45" t="s">
        <v>115</v>
      </c>
      <c r="C194" s="45" t="s">
        <v>160</v>
      </c>
      <c r="D194" s="47"/>
      <c r="E194" s="46">
        <f>E198+E195</f>
        <v>7290.1</v>
      </c>
      <c r="F194" s="46">
        <f>F198+F195</f>
        <v>995.1</v>
      </c>
      <c r="G194" s="46">
        <f>G198+G195</f>
        <v>995.1</v>
      </c>
    </row>
    <row r="195" spans="1:7" ht="45" outlineLevel="2" x14ac:dyDescent="0.25">
      <c r="A195" s="41" t="s">
        <v>245</v>
      </c>
      <c r="B195" s="45" t="s">
        <v>115</v>
      </c>
      <c r="C195" s="45" t="s">
        <v>247</v>
      </c>
      <c r="D195" s="47"/>
      <c r="E195" s="46">
        <f t="shared" ref="E195:G196" si="15">E196</f>
        <v>6280</v>
      </c>
      <c r="F195" s="46">
        <f t="shared" si="15"/>
        <v>0</v>
      </c>
      <c r="G195" s="46">
        <f t="shared" si="15"/>
        <v>0</v>
      </c>
    </row>
    <row r="196" spans="1:7" ht="30" outlineLevel="2" x14ac:dyDescent="0.25">
      <c r="A196" s="41" t="s">
        <v>246</v>
      </c>
      <c r="B196" s="45" t="s">
        <v>115</v>
      </c>
      <c r="C196" s="45" t="s">
        <v>248</v>
      </c>
      <c r="D196" s="47"/>
      <c r="E196" s="46">
        <f t="shared" si="15"/>
        <v>6280</v>
      </c>
      <c r="F196" s="46">
        <f t="shared" si="15"/>
        <v>0</v>
      </c>
      <c r="G196" s="46">
        <f t="shared" si="15"/>
        <v>0</v>
      </c>
    </row>
    <row r="197" spans="1:7" outlineLevel="2" x14ac:dyDescent="0.25">
      <c r="A197" s="41" t="s">
        <v>35</v>
      </c>
      <c r="B197" s="45" t="s">
        <v>115</v>
      </c>
      <c r="C197" s="45" t="s">
        <v>248</v>
      </c>
      <c r="D197" s="47">
        <v>800</v>
      </c>
      <c r="E197" s="46">
        <v>6280</v>
      </c>
      <c r="F197" s="46">
        <v>0</v>
      </c>
      <c r="G197" s="97">
        <v>0</v>
      </c>
    </row>
    <row r="198" spans="1:7" ht="45" outlineLevel="2" x14ac:dyDescent="0.25">
      <c r="A198" s="30" t="s">
        <v>161</v>
      </c>
      <c r="B198" s="45" t="s">
        <v>115</v>
      </c>
      <c r="C198" s="45" t="s">
        <v>162</v>
      </c>
      <c r="D198" s="47"/>
      <c r="E198" s="46">
        <f>E199</f>
        <v>1010.1</v>
      </c>
      <c r="F198" s="46">
        <f t="shared" ref="E198:G199" si="16">F199</f>
        <v>995.1</v>
      </c>
      <c r="G198" s="46">
        <f t="shared" si="16"/>
        <v>995.1</v>
      </c>
    </row>
    <row r="199" spans="1:7" ht="30" outlineLevel="2" x14ac:dyDescent="0.25">
      <c r="A199" s="30" t="s">
        <v>163</v>
      </c>
      <c r="B199" s="45" t="s">
        <v>115</v>
      </c>
      <c r="C199" s="45" t="s">
        <v>164</v>
      </c>
      <c r="D199" s="47"/>
      <c r="E199" s="46">
        <f t="shared" si="16"/>
        <v>1010.1</v>
      </c>
      <c r="F199" s="46">
        <f t="shared" si="16"/>
        <v>995.1</v>
      </c>
      <c r="G199" s="46">
        <f t="shared" si="16"/>
        <v>995.1</v>
      </c>
    </row>
    <row r="200" spans="1:7" ht="30" outlineLevel="2" x14ac:dyDescent="0.25">
      <c r="A200" s="14" t="s">
        <v>230</v>
      </c>
      <c r="B200" s="45" t="s">
        <v>115</v>
      </c>
      <c r="C200" s="45" t="s">
        <v>164</v>
      </c>
      <c r="D200" s="47">
        <v>200</v>
      </c>
      <c r="E200" s="46">
        <v>1010.1</v>
      </c>
      <c r="F200" s="46">
        <v>995.1</v>
      </c>
      <c r="G200" s="97">
        <v>995.1</v>
      </c>
    </row>
    <row r="201" spans="1:7" s="26" customFormat="1" ht="60" outlineLevel="2" x14ac:dyDescent="0.25">
      <c r="A201" s="30" t="s">
        <v>211</v>
      </c>
      <c r="B201" s="45" t="s">
        <v>115</v>
      </c>
      <c r="C201" s="45" t="s">
        <v>212</v>
      </c>
      <c r="D201" s="47"/>
      <c r="E201" s="46">
        <f>E202</f>
        <v>714</v>
      </c>
      <c r="F201" s="46">
        <f t="shared" ref="F201:G203" si="17">F202</f>
        <v>955.6</v>
      </c>
      <c r="G201" s="46">
        <f t="shared" si="17"/>
        <v>596.6</v>
      </c>
    </row>
    <row r="202" spans="1:7" s="26" customFormat="1" ht="60" outlineLevel="2" x14ac:dyDescent="0.25">
      <c r="A202" s="30" t="s">
        <v>213</v>
      </c>
      <c r="B202" s="45" t="s">
        <v>115</v>
      </c>
      <c r="C202" s="45" t="s">
        <v>214</v>
      </c>
      <c r="D202" s="47"/>
      <c r="E202" s="46">
        <f>E203</f>
        <v>714</v>
      </c>
      <c r="F202" s="46">
        <f t="shared" si="17"/>
        <v>955.6</v>
      </c>
      <c r="G202" s="46">
        <f t="shared" si="17"/>
        <v>596.6</v>
      </c>
    </row>
    <row r="203" spans="1:7" s="26" customFormat="1" outlineLevel="2" x14ac:dyDescent="0.25">
      <c r="A203" s="30" t="s">
        <v>224</v>
      </c>
      <c r="B203" s="45" t="s">
        <v>115</v>
      </c>
      <c r="C203" s="45" t="s">
        <v>225</v>
      </c>
      <c r="D203" s="47"/>
      <c r="E203" s="46">
        <f>E204</f>
        <v>714</v>
      </c>
      <c r="F203" s="46">
        <f t="shared" si="17"/>
        <v>955.6</v>
      </c>
      <c r="G203" s="46">
        <f t="shared" si="17"/>
        <v>596.6</v>
      </c>
    </row>
    <row r="204" spans="1:7" s="26" customFormat="1" ht="30" outlineLevel="2" x14ac:dyDescent="0.25">
      <c r="A204" s="31" t="s">
        <v>230</v>
      </c>
      <c r="B204" s="45" t="s">
        <v>115</v>
      </c>
      <c r="C204" s="45" t="s">
        <v>225</v>
      </c>
      <c r="D204" s="47">
        <v>200</v>
      </c>
      <c r="E204" s="46">
        <v>714</v>
      </c>
      <c r="F204" s="46">
        <v>955.6</v>
      </c>
      <c r="G204" s="97">
        <v>596.6</v>
      </c>
    </row>
    <row r="205" spans="1:7" ht="45" outlineLevel="2" x14ac:dyDescent="0.25">
      <c r="A205" s="31" t="s">
        <v>228</v>
      </c>
      <c r="B205" s="45" t="s">
        <v>115</v>
      </c>
      <c r="C205" s="45" t="s">
        <v>229</v>
      </c>
      <c r="D205" s="47"/>
      <c r="E205" s="46">
        <f>E206</f>
        <v>5164.3</v>
      </c>
      <c r="F205" s="46">
        <f t="shared" ref="F205:G207" si="18">F206</f>
        <v>0</v>
      </c>
      <c r="G205" s="46">
        <f t="shared" si="18"/>
        <v>0</v>
      </c>
    </row>
    <row r="206" spans="1:7" ht="60" outlineLevel="2" x14ac:dyDescent="0.25">
      <c r="A206" s="31" t="s">
        <v>234</v>
      </c>
      <c r="B206" s="45" t="s">
        <v>115</v>
      </c>
      <c r="C206" s="45" t="s">
        <v>235</v>
      </c>
      <c r="D206" s="47"/>
      <c r="E206" s="46">
        <f>E207</f>
        <v>5164.3</v>
      </c>
      <c r="F206" s="46">
        <f t="shared" si="18"/>
        <v>0</v>
      </c>
      <c r="G206" s="46">
        <f t="shared" si="18"/>
        <v>0</v>
      </c>
    </row>
    <row r="207" spans="1:7" ht="30" outlineLevel="2" x14ac:dyDescent="0.25">
      <c r="A207" s="31" t="s">
        <v>223</v>
      </c>
      <c r="B207" s="45" t="s">
        <v>115</v>
      </c>
      <c r="C207" s="45" t="s">
        <v>236</v>
      </c>
      <c r="D207" s="47"/>
      <c r="E207" s="46">
        <f>E208</f>
        <v>5164.3</v>
      </c>
      <c r="F207" s="46">
        <f t="shared" si="18"/>
        <v>0</v>
      </c>
      <c r="G207" s="46">
        <f t="shared" si="18"/>
        <v>0</v>
      </c>
    </row>
    <row r="208" spans="1:7" ht="30" outlineLevel="2" x14ac:dyDescent="0.25">
      <c r="A208" s="31" t="s">
        <v>66</v>
      </c>
      <c r="B208" s="45" t="s">
        <v>115</v>
      </c>
      <c r="C208" s="45" t="s">
        <v>236</v>
      </c>
      <c r="D208" s="47">
        <v>400</v>
      </c>
      <c r="E208" s="46">
        <v>5164.3</v>
      </c>
      <c r="F208" s="46">
        <v>0</v>
      </c>
      <c r="G208" s="97">
        <v>0</v>
      </c>
    </row>
    <row r="209" spans="1:7" ht="75" outlineLevel="2" x14ac:dyDescent="0.25">
      <c r="A209" s="30" t="s">
        <v>116</v>
      </c>
      <c r="B209" s="45" t="s">
        <v>115</v>
      </c>
      <c r="C209" s="45" t="s">
        <v>117</v>
      </c>
      <c r="D209" s="47"/>
      <c r="E209" s="46">
        <f>E210+E217</f>
        <v>10095.700000000001</v>
      </c>
      <c r="F209" s="46">
        <f t="shared" ref="F209:G209" si="19">F210+F217</f>
        <v>12130.8</v>
      </c>
      <c r="G209" s="46">
        <f t="shared" si="19"/>
        <v>9322.2000000000007</v>
      </c>
    </row>
    <row r="210" spans="1:7" ht="45" outlineLevel="2" x14ac:dyDescent="0.25">
      <c r="A210" s="30" t="s">
        <v>122</v>
      </c>
      <c r="B210" s="45" t="s">
        <v>115</v>
      </c>
      <c r="C210" s="45" t="s">
        <v>123</v>
      </c>
      <c r="D210" s="47"/>
      <c r="E210" s="46">
        <f>E211+E214</f>
        <v>4426</v>
      </c>
      <c r="F210" s="46">
        <f>F211+F214</f>
        <v>4654.3</v>
      </c>
      <c r="G210" s="46">
        <f>G211+G214</f>
        <v>4654.3</v>
      </c>
    </row>
    <row r="211" spans="1:7" ht="45" outlineLevel="2" x14ac:dyDescent="0.25">
      <c r="A211" s="31" t="s">
        <v>165</v>
      </c>
      <c r="B211" s="45" t="s">
        <v>115</v>
      </c>
      <c r="C211" s="45" t="s">
        <v>166</v>
      </c>
      <c r="D211" s="47"/>
      <c r="E211" s="46">
        <f t="shared" ref="E211:G212" si="20">E212</f>
        <v>4359.3</v>
      </c>
      <c r="F211" s="46">
        <f t="shared" si="20"/>
        <v>4588.6000000000004</v>
      </c>
      <c r="G211" s="46">
        <f t="shared" si="20"/>
        <v>4588.6000000000004</v>
      </c>
    </row>
    <row r="212" spans="1:7" ht="60" outlineLevel="2" x14ac:dyDescent="0.25">
      <c r="A212" s="38" t="s">
        <v>167</v>
      </c>
      <c r="B212" s="45" t="s">
        <v>115</v>
      </c>
      <c r="C212" s="52" t="s">
        <v>168</v>
      </c>
      <c r="D212" s="47"/>
      <c r="E212" s="46">
        <f t="shared" si="20"/>
        <v>4359.3</v>
      </c>
      <c r="F212" s="46">
        <f t="shared" si="20"/>
        <v>4588.6000000000004</v>
      </c>
      <c r="G212" s="46">
        <f t="shared" si="20"/>
        <v>4588.6000000000004</v>
      </c>
    </row>
    <row r="213" spans="1:7" outlineLevel="2" x14ac:dyDescent="0.25">
      <c r="A213" s="31" t="s">
        <v>35</v>
      </c>
      <c r="B213" s="45" t="s">
        <v>115</v>
      </c>
      <c r="C213" s="52" t="s">
        <v>168</v>
      </c>
      <c r="D213" s="47">
        <v>800</v>
      </c>
      <c r="E213" s="46">
        <v>4359.3</v>
      </c>
      <c r="F213" s="46">
        <v>4588.6000000000004</v>
      </c>
      <c r="G213" s="97">
        <v>4588.6000000000004</v>
      </c>
    </row>
    <row r="214" spans="1:7" ht="45" outlineLevel="2" x14ac:dyDescent="0.25">
      <c r="A214" s="31" t="s">
        <v>169</v>
      </c>
      <c r="B214" s="45" t="s">
        <v>115</v>
      </c>
      <c r="C214" s="45" t="s">
        <v>170</v>
      </c>
      <c r="D214" s="47"/>
      <c r="E214" s="46">
        <f t="shared" ref="E214:G215" si="21">E215</f>
        <v>66.7</v>
      </c>
      <c r="F214" s="46">
        <f t="shared" si="21"/>
        <v>65.7</v>
      </c>
      <c r="G214" s="46">
        <f t="shared" si="21"/>
        <v>65.7</v>
      </c>
    </row>
    <row r="215" spans="1:7" ht="60" outlineLevel="2" x14ac:dyDescent="0.25">
      <c r="A215" s="31" t="s">
        <v>171</v>
      </c>
      <c r="B215" s="45" t="s">
        <v>115</v>
      </c>
      <c r="C215" s="45" t="s">
        <v>172</v>
      </c>
      <c r="D215" s="47"/>
      <c r="E215" s="46">
        <f t="shared" si="21"/>
        <v>66.7</v>
      </c>
      <c r="F215" s="46">
        <f t="shared" si="21"/>
        <v>65.7</v>
      </c>
      <c r="G215" s="46">
        <f t="shared" si="21"/>
        <v>65.7</v>
      </c>
    </row>
    <row r="216" spans="1:7" ht="30" outlineLevel="2" x14ac:dyDescent="0.25">
      <c r="A216" s="14" t="s">
        <v>230</v>
      </c>
      <c r="B216" s="45" t="s">
        <v>115</v>
      </c>
      <c r="C216" s="45" t="s">
        <v>172</v>
      </c>
      <c r="D216" s="47">
        <v>200</v>
      </c>
      <c r="E216" s="46">
        <v>66.7</v>
      </c>
      <c r="F216" s="46">
        <v>65.7</v>
      </c>
      <c r="G216" s="97">
        <v>65.7</v>
      </c>
    </row>
    <row r="217" spans="1:7" ht="30" outlineLevel="2" x14ac:dyDescent="0.25">
      <c r="A217" s="31" t="s">
        <v>268</v>
      </c>
      <c r="B217" s="45" t="s">
        <v>115</v>
      </c>
      <c r="C217" s="45" t="s">
        <v>269</v>
      </c>
      <c r="D217" s="47"/>
      <c r="E217" s="46">
        <f>E218</f>
        <v>5669.7</v>
      </c>
      <c r="F217" s="46">
        <f t="shared" ref="F217:G219" si="22">F218</f>
        <v>7476.5</v>
      </c>
      <c r="G217" s="46">
        <f t="shared" si="22"/>
        <v>4667.8999999999996</v>
      </c>
    </row>
    <row r="218" spans="1:7" ht="45" outlineLevel="2" x14ac:dyDescent="0.25">
      <c r="A218" s="31" t="s">
        <v>118</v>
      </c>
      <c r="B218" s="45" t="s">
        <v>115</v>
      </c>
      <c r="C218" s="45" t="s">
        <v>119</v>
      </c>
      <c r="D218" s="47"/>
      <c r="E218" s="46">
        <f>E219</f>
        <v>5669.7</v>
      </c>
      <c r="F218" s="46">
        <f t="shared" si="22"/>
        <v>7476.5</v>
      </c>
      <c r="G218" s="46">
        <f t="shared" si="22"/>
        <v>4667.8999999999996</v>
      </c>
    </row>
    <row r="219" spans="1:7" ht="75" outlineLevel="2" x14ac:dyDescent="0.25">
      <c r="A219" s="31" t="s">
        <v>226</v>
      </c>
      <c r="B219" s="45" t="s">
        <v>115</v>
      </c>
      <c r="C219" s="45" t="s">
        <v>227</v>
      </c>
      <c r="D219" s="47"/>
      <c r="E219" s="46">
        <f>E220</f>
        <v>5669.7</v>
      </c>
      <c r="F219" s="46">
        <f t="shared" si="22"/>
        <v>7476.5</v>
      </c>
      <c r="G219" s="46">
        <f t="shared" si="22"/>
        <v>4667.8999999999996</v>
      </c>
    </row>
    <row r="220" spans="1:7" ht="30" outlineLevel="2" x14ac:dyDescent="0.25">
      <c r="A220" s="31" t="s">
        <v>230</v>
      </c>
      <c r="B220" s="45" t="s">
        <v>115</v>
      </c>
      <c r="C220" s="45" t="s">
        <v>227</v>
      </c>
      <c r="D220" s="47">
        <v>200</v>
      </c>
      <c r="E220" s="46">
        <v>5669.7</v>
      </c>
      <c r="F220" s="46">
        <v>7476.5</v>
      </c>
      <c r="G220" s="97">
        <v>4667.8999999999996</v>
      </c>
    </row>
    <row r="221" spans="1:7" outlineLevel="1" x14ac:dyDescent="0.25">
      <c r="A221" s="30" t="s">
        <v>120</v>
      </c>
      <c r="B221" s="45" t="s">
        <v>121</v>
      </c>
      <c r="C221" s="45"/>
      <c r="D221" s="47"/>
      <c r="E221" s="46">
        <f>E222</f>
        <v>2832305.1999999997</v>
      </c>
      <c r="F221" s="46">
        <f t="shared" ref="E221:G222" si="23">F222</f>
        <v>575992.10000000009</v>
      </c>
      <c r="G221" s="46">
        <f t="shared" si="23"/>
        <v>133212</v>
      </c>
    </row>
    <row r="222" spans="1:7" ht="75" outlineLevel="2" x14ac:dyDescent="0.25">
      <c r="A222" s="30" t="s">
        <v>116</v>
      </c>
      <c r="B222" s="45" t="s">
        <v>121</v>
      </c>
      <c r="C222" s="45" t="s">
        <v>117</v>
      </c>
      <c r="D222" s="47"/>
      <c r="E222" s="46">
        <f t="shared" si="23"/>
        <v>2832305.1999999997</v>
      </c>
      <c r="F222" s="46">
        <f t="shared" si="23"/>
        <v>575992.10000000009</v>
      </c>
      <c r="G222" s="46">
        <f t="shared" si="23"/>
        <v>133212</v>
      </c>
    </row>
    <row r="223" spans="1:7" ht="45" outlineLevel="2" x14ac:dyDescent="0.25">
      <c r="A223" s="30" t="s">
        <v>122</v>
      </c>
      <c r="B223" s="45" t="s">
        <v>121</v>
      </c>
      <c r="C223" s="45" t="s">
        <v>123</v>
      </c>
      <c r="D223" s="47"/>
      <c r="E223" s="46">
        <f>E224+E237</f>
        <v>2832305.1999999997</v>
      </c>
      <c r="F223" s="46">
        <f>F224+F237</f>
        <v>575992.10000000009</v>
      </c>
      <c r="G223" s="46">
        <f>G224+G237</f>
        <v>133212</v>
      </c>
    </row>
    <row r="224" spans="1:7" ht="45" outlineLevel="2" x14ac:dyDescent="0.25">
      <c r="A224" s="31" t="s">
        <v>124</v>
      </c>
      <c r="B224" s="45" t="s">
        <v>121</v>
      </c>
      <c r="C224" s="45" t="s">
        <v>125</v>
      </c>
      <c r="D224" s="47"/>
      <c r="E224" s="46">
        <f>E228+E232+E234+E225+E230</f>
        <v>2824597.0999999996</v>
      </c>
      <c r="F224" s="46">
        <f>F228+F232+F234+F225+F230</f>
        <v>569015.30000000005</v>
      </c>
      <c r="G224" s="46">
        <f>G228+G232+G234+G225+G230</f>
        <v>118480</v>
      </c>
    </row>
    <row r="225" spans="1:7" ht="30" outlineLevel="2" x14ac:dyDescent="0.25">
      <c r="A225" s="40" t="s">
        <v>126</v>
      </c>
      <c r="B225" s="45" t="s">
        <v>121</v>
      </c>
      <c r="C225" s="45" t="s">
        <v>127</v>
      </c>
      <c r="D225" s="47"/>
      <c r="E225" s="46">
        <f>E227+E226</f>
        <v>128995.1</v>
      </c>
      <c r="F225" s="46">
        <f>F227+F226</f>
        <v>333691.2</v>
      </c>
      <c r="G225" s="46">
        <f>G227+G226</f>
        <v>35818.800000000003</v>
      </c>
    </row>
    <row r="226" spans="1:7" ht="30" outlineLevel="2" x14ac:dyDescent="0.25">
      <c r="A226" s="25" t="s">
        <v>230</v>
      </c>
      <c r="B226" s="111" t="s">
        <v>121</v>
      </c>
      <c r="C226" s="111" t="s">
        <v>127</v>
      </c>
      <c r="D226" s="47">
        <v>200</v>
      </c>
      <c r="E226" s="46">
        <v>81621.7</v>
      </c>
      <c r="F226" s="46">
        <v>333691.2</v>
      </c>
      <c r="G226" s="115">
        <v>35818.800000000003</v>
      </c>
    </row>
    <row r="227" spans="1:7" ht="30" outlineLevel="2" x14ac:dyDescent="0.25">
      <c r="A227" s="41" t="s">
        <v>66</v>
      </c>
      <c r="B227" s="45" t="s">
        <v>121</v>
      </c>
      <c r="C227" s="45" t="s">
        <v>127</v>
      </c>
      <c r="D227" s="47">
        <v>400</v>
      </c>
      <c r="E227" s="46">
        <f>10795.5+36577.9</f>
        <v>47373.4</v>
      </c>
      <c r="F227" s="46">
        <v>0</v>
      </c>
      <c r="G227" s="97">
        <v>0</v>
      </c>
    </row>
    <row r="228" spans="1:7" ht="120" outlineLevel="2" x14ac:dyDescent="0.25">
      <c r="A228" s="31" t="s">
        <v>251</v>
      </c>
      <c r="B228" s="45" t="s">
        <v>121</v>
      </c>
      <c r="C228" s="45" t="s">
        <v>250</v>
      </c>
      <c r="D228" s="47"/>
      <c r="E228" s="46">
        <f>E229</f>
        <v>2544898.4</v>
      </c>
      <c r="F228" s="46">
        <f>F229</f>
        <v>0</v>
      </c>
      <c r="G228" s="46">
        <f>G229</f>
        <v>0</v>
      </c>
    </row>
    <row r="229" spans="1:7" outlineLevel="2" x14ac:dyDescent="0.25">
      <c r="A229" s="31" t="s">
        <v>35</v>
      </c>
      <c r="B229" s="45" t="s">
        <v>121</v>
      </c>
      <c r="C229" s="45" t="s">
        <v>250</v>
      </c>
      <c r="D229" s="47">
        <v>800</v>
      </c>
      <c r="E229" s="46">
        <v>2544898.4</v>
      </c>
      <c r="F229" s="46">
        <v>0</v>
      </c>
      <c r="G229" s="97">
        <v>0</v>
      </c>
    </row>
    <row r="230" spans="1:7" ht="45" outlineLevel="2" x14ac:dyDescent="0.25">
      <c r="A230" s="31" t="s">
        <v>285</v>
      </c>
      <c r="B230" s="45" t="s">
        <v>121</v>
      </c>
      <c r="C230" s="45" t="s">
        <v>286</v>
      </c>
      <c r="D230" s="47"/>
      <c r="E230" s="46">
        <f>E231</f>
        <v>8000</v>
      </c>
      <c r="F230" s="46">
        <f>F231</f>
        <v>0</v>
      </c>
      <c r="G230" s="46">
        <f>G231</f>
        <v>0</v>
      </c>
    </row>
    <row r="231" spans="1:7" ht="30" outlineLevel="2" x14ac:dyDescent="0.25">
      <c r="A231" s="14" t="s">
        <v>230</v>
      </c>
      <c r="B231" s="45" t="s">
        <v>121</v>
      </c>
      <c r="C231" s="45" t="s">
        <v>286</v>
      </c>
      <c r="D231" s="47">
        <v>200</v>
      </c>
      <c r="E231" s="46">
        <v>8000</v>
      </c>
      <c r="F231" s="46">
        <v>0</v>
      </c>
      <c r="G231" s="97">
        <v>0</v>
      </c>
    </row>
    <row r="232" spans="1:7" ht="45" outlineLevel="2" x14ac:dyDescent="0.25">
      <c r="A232" s="31" t="s">
        <v>242</v>
      </c>
      <c r="B232" s="45" t="s">
        <v>121</v>
      </c>
      <c r="C232" s="45" t="s">
        <v>243</v>
      </c>
      <c r="D232" s="47"/>
      <c r="E232" s="46">
        <f>E233</f>
        <v>80294.3</v>
      </c>
      <c r="F232" s="46">
        <f>F233</f>
        <v>170146.2</v>
      </c>
      <c r="G232" s="46">
        <f>G233</f>
        <v>14878</v>
      </c>
    </row>
    <row r="233" spans="1:7" outlineLevel="2" x14ac:dyDescent="0.25">
      <c r="A233" s="31" t="s">
        <v>35</v>
      </c>
      <c r="B233" s="45" t="s">
        <v>121</v>
      </c>
      <c r="C233" s="45" t="s">
        <v>243</v>
      </c>
      <c r="D233" s="47">
        <v>800</v>
      </c>
      <c r="E233" s="46">
        <v>80294.3</v>
      </c>
      <c r="F233" s="46">
        <v>170146.2</v>
      </c>
      <c r="G233" s="97">
        <v>14878</v>
      </c>
    </row>
    <row r="234" spans="1:7" ht="90" outlineLevel="2" x14ac:dyDescent="0.25">
      <c r="A234" s="31" t="s">
        <v>279</v>
      </c>
      <c r="B234" s="45" t="s">
        <v>121</v>
      </c>
      <c r="C234" s="45" t="s">
        <v>280</v>
      </c>
      <c r="D234" s="47"/>
      <c r="E234" s="46">
        <f>E235+E236</f>
        <v>62409.3</v>
      </c>
      <c r="F234" s="46">
        <f>F235+F236</f>
        <v>65177.9</v>
      </c>
      <c r="G234" s="46">
        <f>G235+G236</f>
        <v>67783.199999999997</v>
      </c>
    </row>
    <row r="235" spans="1:7" ht="30" outlineLevel="2" x14ac:dyDescent="0.25">
      <c r="A235" s="14" t="s">
        <v>230</v>
      </c>
      <c r="B235" s="45" t="s">
        <v>121</v>
      </c>
      <c r="C235" s="45" t="s">
        <v>280</v>
      </c>
      <c r="D235" s="47">
        <v>200</v>
      </c>
      <c r="E235" s="46">
        <v>44.9</v>
      </c>
      <c r="F235" s="46">
        <v>44.9</v>
      </c>
      <c r="G235" s="97">
        <v>44.9</v>
      </c>
    </row>
    <row r="236" spans="1:7" outlineLevel="2" x14ac:dyDescent="0.25">
      <c r="A236" s="31" t="s">
        <v>35</v>
      </c>
      <c r="B236" s="45" t="s">
        <v>121</v>
      </c>
      <c r="C236" s="45" t="s">
        <v>280</v>
      </c>
      <c r="D236" s="47">
        <v>800</v>
      </c>
      <c r="E236" s="46">
        <v>62364.4</v>
      </c>
      <c r="F236" s="46">
        <v>65133</v>
      </c>
      <c r="G236" s="97">
        <v>67738.3</v>
      </c>
    </row>
    <row r="237" spans="1:7" ht="45" outlineLevel="2" x14ac:dyDescent="0.25">
      <c r="A237" s="31" t="s">
        <v>165</v>
      </c>
      <c r="B237" s="45" t="s">
        <v>121</v>
      </c>
      <c r="C237" s="45" t="s">
        <v>166</v>
      </c>
      <c r="D237" s="47"/>
      <c r="E237" s="46">
        <f>E238+E240+E242</f>
        <v>7708.0999999999995</v>
      </c>
      <c r="F237" s="46">
        <f>F238+F240+F242</f>
        <v>6976.8</v>
      </c>
      <c r="G237" s="46">
        <f>G238+G240+G242</f>
        <v>14732</v>
      </c>
    </row>
    <row r="238" spans="1:7" ht="30" outlineLevel="2" x14ac:dyDescent="0.25">
      <c r="A238" s="38" t="s">
        <v>173</v>
      </c>
      <c r="B238" s="45" t="s">
        <v>121</v>
      </c>
      <c r="C238" s="45" t="s">
        <v>174</v>
      </c>
      <c r="D238" s="47"/>
      <c r="E238" s="46">
        <f>E239</f>
        <v>7700.2</v>
      </c>
      <c r="F238" s="46">
        <f>F239</f>
        <v>6963.7</v>
      </c>
      <c r="G238" s="46">
        <f>G239</f>
        <v>6963.7</v>
      </c>
    </row>
    <row r="239" spans="1:7" outlineLevel="2" x14ac:dyDescent="0.25">
      <c r="A239" s="31" t="s">
        <v>35</v>
      </c>
      <c r="B239" s="45" t="s">
        <v>121</v>
      </c>
      <c r="C239" s="45" t="s">
        <v>174</v>
      </c>
      <c r="D239" s="47">
        <v>800</v>
      </c>
      <c r="E239" s="46">
        <v>7700.2</v>
      </c>
      <c r="F239" s="46">
        <v>6963.7</v>
      </c>
      <c r="G239" s="97">
        <v>6963.7</v>
      </c>
    </row>
    <row r="240" spans="1:7" ht="75" outlineLevel="2" x14ac:dyDescent="0.25">
      <c r="A240" s="31" t="s">
        <v>237</v>
      </c>
      <c r="B240" s="45" t="s">
        <v>121</v>
      </c>
      <c r="C240" s="45" t="s">
        <v>175</v>
      </c>
      <c r="D240" s="47"/>
      <c r="E240" s="46">
        <f>E241</f>
        <v>7.9</v>
      </c>
      <c r="F240" s="46">
        <f>F241</f>
        <v>13.1</v>
      </c>
      <c r="G240" s="46">
        <f>G241</f>
        <v>13.1</v>
      </c>
    </row>
    <row r="241" spans="1:7" outlineLevel="2" x14ac:dyDescent="0.25">
      <c r="A241" s="31" t="s">
        <v>35</v>
      </c>
      <c r="B241" s="45" t="s">
        <v>121</v>
      </c>
      <c r="C241" s="45" t="s">
        <v>175</v>
      </c>
      <c r="D241" s="47">
        <v>800</v>
      </c>
      <c r="E241" s="46">
        <v>7.9</v>
      </c>
      <c r="F241" s="46">
        <v>13.1</v>
      </c>
      <c r="G241" s="97">
        <v>13.1</v>
      </c>
    </row>
    <row r="242" spans="1:7" ht="30" outlineLevel="2" x14ac:dyDescent="0.25">
      <c r="A242" s="31" t="s">
        <v>297</v>
      </c>
      <c r="B242" s="45" t="s">
        <v>121</v>
      </c>
      <c r="C242" s="45" t="s">
        <v>298</v>
      </c>
      <c r="D242" s="47"/>
      <c r="E242" s="46">
        <f>E243</f>
        <v>0</v>
      </c>
      <c r="F242" s="46">
        <f>F243</f>
        <v>0</v>
      </c>
      <c r="G242" s="46">
        <f>G243</f>
        <v>7755.2</v>
      </c>
    </row>
    <row r="243" spans="1:7" outlineLevel="2" x14ac:dyDescent="0.25">
      <c r="A243" s="31" t="s">
        <v>35</v>
      </c>
      <c r="B243" s="45" t="s">
        <v>121</v>
      </c>
      <c r="C243" s="45" t="s">
        <v>298</v>
      </c>
      <c r="D243" s="47">
        <v>800</v>
      </c>
      <c r="E243" s="46">
        <v>0</v>
      </c>
      <c r="F243" s="46">
        <v>0</v>
      </c>
      <c r="G243" s="97">
        <v>7755.2</v>
      </c>
    </row>
    <row r="244" spans="1:7" outlineLevel="1" x14ac:dyDescent="0.25">
      <c r="A244" s="17" t="s">
        <v>128</v>
      </c>
      <c r="B244" s="45" t="s">
        <v>129</v>
      </c>
      <c r="C244" s="45"/>
      <c r="D244" s="47"/>
      <c r="E244" s="46">
        <f>E269+E245</f>
        <v>407180.9</v>
      </c>
      <c r="F244" s="46">
        <f>F269+F245</f>
        <v>249748.3</v>
      </c>
      <c r="G244" s="46">
        <f>G269+G245</f>
        <v>287779.59999999998</v>
      </c>
    </row>
    <row r="245" spans="1:7" ht="75" outlineLevel="2" x14ac:dyDescent="0.25">
      <c r="A245" s="30" t="s">
        <v>116</v>
      </c>
      <c r="B245" s="45" t="s">
        <v>129</v>
      </c>
      <c r="C245" s="45" t="s">
        <v>117</v>
      </c>
      <c r="D245" s="47"/>
      <c r="E245" s="46">
        <f>E246</f>
        <v>281945.40000000002</v>
      </c>
      <c r="F245" s="46">
        <f t="shared" ref="F245:G245" si="24">F246</f>
        <v>249748.3</v>
      </c>
      <c r="G245" s="46">
        <f t="shared" si="24"/>
        <v>287779.59999999998</v>
      </c>
    </row>
    <row r="246" spans="1:7" ht="30" outlineLevel="2" x14ac:dyDescent="0.25">
      <c r="A246" s="30" t="s">
        <v>130</v>
      </c>
      <c r="B246" s="45" t="s">
        <v>129</v>
      </c>
      <c r="C246" s="45" t="s">
        <v>131</v>
      </c>
      <c r="D246" s="47"/>
      <c r="E246" s="46">
        <f>E247+E262+E265</f>
        <v>281945.40000000002</v>
      </c>
      <c r="F246" s="46">
        <f>F247+F262+F265</f>
        <v>249748.3</v>
      </c>
      <c r="G246" s="46">
        <f>G247+G262+G265</f>
        <v>287779.59999999998</v>
      </c>
    </row>
    <row r="247" spans="1:7" ht="45" outlineLevel="2" x14ac:dyDescent="0.25">
      <c r="A247" s="138" t="s">
        <v>132</v>
      </c>
      <c r="B247" s="45" t="s">
        <v>129</v>
      </c>
      <c r="C247" s="45" t="s">
        <v>133</v>
      </c>
      <c r="D247" s="47"/>
      <c r="E247" s="46">
        <f>E248+E250+E252+E254+E256+E258+E260</f>
        <v>240268</v>
      </c>
      <c r="F247" s="46">
        <f t="shared" ref="F247:G247" si="25">F248+F250+F252+F254+F256+F258+F260</f>
        <v>221014.5</v>
      </c>
      <c r="G247" s="46">
        <f t="shared" si="25"/>
        <v>259045.8</v>
      </c>
    </row>
    <row r="248" spans="1:7" ht="45" outlineLevel="2" x14ac:dyDescent="0.25">
      <c r="A248" s="30" t="s">
        <v>176</v>
      </c>
      <c r="B248" s="45" t="s">
        <v>129</v>
      </c>
      <c r="C248" s="45" t="s">
        <v>177</v>
      </c>
      <c r="D248" s="47"/>
      <c r="E248" s="46">
        <f>E249</f>
        <v>867.2</v>
      </c>
      <c r="F248" s="46">
        <f t="shared" ref="F248:G248" si="26">F249</f>
        <v>854.4</v>
      </c>
      <c r="G248" s="46">
        <f t="shared" si="26"/>
        <v>854.4</v>
      </c>
    </row>
    <row r="249" spans="1:7" ht="30" outlineLevel="2" x14ac:dyDescent="0.25">
      <c r="A249" s="14" t="s">
        <v>230</v>
      </c>
      <c r="B249" s="45" t="s">
        <v>129</v>
      </c>
      <c r="C249" s="45" t="s">
        <v>177</v>
      </c>
      <c r="D249" s="47">
        <v>200</v>
      </c>
      <c r="E249" s="46">
        <v>867.2</v>
      </c>
      <c r="F249" s="46">
        <v>854.4</v>
      </c>
      <c r="G249" s="97">
        <v>854.4</v>
      </c>
    </row>
    <row r="250" spans="1:7" ht="105" outlineLevel="2" x14ac:dyDescent="0.25">
      <c r="A250" s="14" t="s">
        <v>584</v>
      </c>
      <c r="B250" s="45" t="s">
        <v>129</v>
      </c>
      <c r="C250" s="45" t="s">
        <v>585</v>
      </c>
      <c r="D250" s="47"/>
      <c r="E250" s="46">
        <f>E251</f>
        <v>6213</v>
      </c>
      <c r="F250" s="46">
        <f t="shared" ref="F250:G250" si="27">F251</f>
        <v>0</v>
      </c>
      <c r="G250" s="46">
        <f t="shared" si="27"/>
        <v>0</v>
      </c>
    </row>
    <row r="251" spans="1:7" ht="30" outlineLevel="2" x14ac:dyDescent="0.25">
      <c r="A251" s="14" t="s">
        <v>230</v>
      </c>
      <c r="B251" s="45" t="s">
        <v>129</v>
      </c>
      <c r="C251" s="45" t="s">
        <v>585</v>
      </c>
      <c r="D251" s="47">
        <v>200</v>
      </c>
      <c r="E251" s="46">
        <v>6213</v>
      </c>
      <c r="F251" s="46">
        <v>0</v>
      </c>
      <c r="G251" s="97">
        <v>0</v>
      </c>
    </row>
    <row r="252" spans="1:7" ht="30" outlineLevel="2" x14ac:dyDescent="0.25">
      <c r="A252" s="31" t="s">
        <v>178</v>
      </c>
      <c r="B252" s="45" t="s">
        <v>129</v>
      </c>
      <c r="C252" s="45" t="s">
        <v>179</v>
      </c>
      <c r="D252" s="47"/>
      <c r="E252" s="46">
        <f>E253</f>
        <v>950.9</v>
      </c>
      <c r="F252" s="46">
        <f>F253</f>
        <v>991.6</v>
      </c>
      <c r="G252" s="46">
        <f>G253</f>
        <v>1031.4000000000001</v>
      </c>
    </row>
    <row r="253" spans="1:7" ht="30" outlineLevel="2" x14ac:dyDescent="0.25">
      <c r="A253" s="14" t="s">
        <v>230</v>
      </c>
      <c r="B253" s="45" t="s">
        <v>129</v>
      </c>
      <c r="C253" s="45" t="s">
        <v>179</v>
      </c>
      <c r="D253" s="47">
        <v>200</v>
      </c>
      <c r="E253" s="46">
        <v>950.9</v>
      </c>
      <c r="F253" s="46">
        <v>991.6</v>
      </c>
      <c r="G253" s="97">
        <v>1031.4000000000001</v>
      </c>
    </row>
    <row r="254" spans="1:7" ht="30" outlineLevel="2" x14ac:dyDescent="0.25">
      <c r="A254" s="30" t="s">
        <v>180</v>
      </c>
      <c r="B254" s="45" t="s">
        <v>129</v>
      </c>
      <c r="C254" s="45" t="s">
        <v>181</v>
      </c>
      <c r="D254" s="47"/>
      <c r="E254" s="46">
        <f>E255</f>
        <v>10539.5</v>
      </c>
      <c r="F254" s="46">
        <f>F255</f>
        <v>10383.9</v>
      </c>
      <c r="G254" s="46">
        <f>G255</f>
        <v>10383.9</v>
      </c>
    </row>
    <row r="255" spans="1:7" ht="30" outlineLevel="2" x14ac:dyDescent="0.25">
      <c r="A255" s="14" t="s">
        <v>230</v>
      </c>
      <c r="B255" s="45" t="s">
        <v>129</v>
      </c>
      <c r="C255" s="45" t="s">
        <v>181</v>
      </c>
      <c r="D255" s="47">
        <v>200</v>
      </c>
      <c r="E255" s="46">
        <v>10539.5</v>
      </c>
      <c r="F255" s="46">
        <v>10383.9</v>
      </c>
      <c r="G255" s="97">
        <v>10383.9</v>
      </c>
    </row>
    <row r="256" spans="1:7" ht="105" outlineLevel="2" x14ac:dyDescent="0.25">
      <c r="A256" s="38" t="s">
        <v>300</v>
      </c>
      <c r="B256" s="45" t="s">
        <v>129</v>
      </c>
      <c r="C256" s="45" t="s">
        <v>182</v>
      </c>
      <c r="D256" s="47"/>
      <c r="E256" s="46">
        <f>E257</f>
        <v>68112.7</v>
      </c>
      <c r="F256" s="46">
        <f>F257</f>
        <v>38566.9</v>
      </c>
      <c r="G256" s="46">
        <f>G257</f>
        <v>38566.9</v>
      </c>
    </row>
    <row r="257" spans="1:7" outlineLevel="2" x14ac:dyDescent="0.25">
      <c r="A257" s="31" t="s">
        <v>35</v>
      </c>
      <c r="B257" s="45" t="s">
        <v>129</v>
      </c>
      <c r="C257" s="45" t="s">
        <v>182</v>
      </c>
      <c r="D257" s="47">
        <v>800</v>
      </c>
      <c r="E257" s="46">
        <v>68112.7</v>
      </c>
      <c r="F257" s="46">
        <v>38566.9</v>
      </c>
      <c r="G257" s="97">
        <v>38566.9</v>
      </c>
    </row>
    <row r="258" spans="1:7" ht="60" outlineLevel="2" x14ac:dyDescent="0.25">
      <c r="A258" s="38" t="s">
        <v>183</v>
      </c>
      <c r="B258" s="45" t="s">
        <v>129</v>
      </c>
      <c r="C258" s="45" t="s">
        <v>184</v>
      </c>
      <c r="D258" s="47"/>
      <c r="E258" s="46">
        <f>E259</f>
        <v>29818.6</v>
      </c>
      <c r="F258" s="46">
        <f>F259</f>
        <v>32316.799999999999</v>
      </c>
      <c r="G258" s="46">
        <f>G259</f>
        <v>32316.799999999999</v>
      </c>
    </row>
    <row r="259" spans="1:7" outlineLevel="2" x14ac:dyDescent="0.25">
      <c r="A259" s="31" t="s">
        <v>35</v>
      </c>
      <c r="B259" s="45" t="s">
        <v>129</v>
      </c>
      <c r="C259" s="45" t="s">
        <v>184</v>
      </c>
      <c r="D259" s="47">
        <v>800</v>
      </c>
      <c r="E259" s="46">
        <v>29818.6</v>
      </c>
      <c r="F259" s="46">
        <v>32316.799999999999</v>
      </c>
      <c r="G259" s="97">
        <v>32316.799999999999</v>
      </c>
    </row>
    <row r="260" spans="1:7" ht="60" outlineLevel="2" x14ac:dyDescent="0.25">
      <c r="A260" s="38" t="s">
        <v>185</v>
      </c>
      <c r="B260" s="45" t="s">
        <v>129</v>
      </c>
      <c r="C260" s="45" t="s">
        <v>186</v>
      </c>
      <c r="D260" s="47"/>
      <c r="E260" s="46">
        <f>E261</f>
        <v>123766.09999999999</v>
      </c>
      <c r="F260" s="46">
        <f>F261</f>
        <v>137900.9</v>
      </c>
      <c r="G260" s="46">
        <f>G261</f>
        <v>175892.4</v>
      </c>
    </row>
    <row r="261" spans="1:7" outlineLevel="2" x14ac:dyDescent="0.25">
      <c r="A261" s="31" t="s">
        <v>35</v>
      </c>
      <c r="B261" s="45" t="s">
        <v>129</v>
      </c>
      <c r="C261" s="45" t="s">
        <v>186</v>
      </c>
      <c r="D261" s="47">
        <v>800</v>
      </c>
      <c r="E261" s="46">
        <f>123555.4+210.7</f>
        <v>123766.09999999999</v>
      </c>
      <c r="F261" s="46">
        <f>159875-21974.1</f>
        <v>137900.9</v>
      </c>
      <c r="G261" s="97">
        <f>189507.5-13615.1</f>
        <v>175892.4</v>
      </c>
    </row>
    <row r="262" spans="1:7" ht="30" outlineLevel="2" x14ac:dyDescent="0.25">
      <c r="A262" s="25" t="s">
        <v>275</v>
      </c>
      <c r="B262" s="45" t="s">
        <v>129</v>
      </c>
      <c r="C262" s="45" t="s">
        <v>277</v>
      </c>
      <c r="D262" s="47"/>
      <c r="E262" s="46">
        <f t="shared" ref="E262:G263" si="28">E263</f>
        <v>12943.6</v>
      </c>
      <c r="F262" s="46">
        <f t="shared" si="28"/>
        <v>0</v>
      </c>
      <c r="G262" s="46">
        <f t="shared" si="28"/>
        <v>0</v>
      </c>
    </row>
    <row r="263" spans="1:7" ht="30" outlineLevel="2" x14ac:dyDescent="0.25">
      <c r="A263" s="25" t="s">
        <v>276</v>
      </c>
      <c r="B263" s="45" t="s">
        <v>129</v>
      </c>
      <c r="C263" s="45" t="s">
        <v>278</v>
      </c>
      <c r="D263" s="47"/>
      <c r="E263" s="46">
        <f t="shared" si="28"/>
        <v>12943.6</v>
      </c>
      <c r="F263" s="46">
        <f t="shared" si="28"/>
        <v>0</v>
      </c>
      <c r="G263" s="46">
        <f t="shared" si="28"/>
        <v>0</v>
      </c>
    </row>
    <row r="264" spans="1:7" ht="30" outlineLevel="2" x14ac:dyDescent="0.25">
      <c r="A264" s="25" t="s">
        <v>230</v>
      </c>
      <c r="B264" s="45" t="s">
        <v>129</v>
      </c>
      <c r="C264" s="45" t="s">
        <v>278</v>
      </c>
      <c r="D264" s="47">
        <v>200</v>
      </c>
      <c r="E264" s="46">
        <v>12943.6</v>
      </c>
      <c r="F264" s="46">
        <v>0</v>
      </c>
      <c r="G264" s="46">
        <v>0</v>
      </c>
    </row>
    <row r="265" spans="1:7" ht="30" outlineLevel="2" x14ac:dyDescent="0.25">
      <c r="A265" s="127" t="s">
        <v>287</v>
      </c>
      <c r="B265" s="45" t="s">
        <v>129</v>
      </c>
      <c r="C265" s="18" t="s">
        <v>244</v>
      </c>
      <c r="D265" s="15"/>
      <c r="E265" s="46">
        <f>E266</f>
        <v>28733.8</v>
      </c>
      <c r="F265" s="46">
        <f t="shared" ref="F265:G265" si="29">F266</f>
        <v>28733.8</v>
      </c>
      <c r="G265" s="46">
        <f t="shared" si="29"/>
        <v>28733.8</v>
      </c>
    </row>
    <row r="266" spans="1:7" outlineLevel="2" x14ac:dyDescent="0.25">
      <c r="A266" s="14" t="s">
        <v>253</v>
      </c>
      <c r="B266" s="45" t="s">
        <v>129</v>
      </c>
      <c r="C266" s="18" t="s">
        <v>252</v>
      </c>
      <c r="D266" s="15"/>
      <c r="E266" s="46">
        <f>E267+E268</f>
        <v>28733.8</v>
      </c>
      <c r="F266" s="46">
        <f t="shared" ref="F266:G266" si="30">F267+F268</f>
        <v>28733.8</v>
      </c>
      <c r="G266" s="46">
        <f t="shared" si="30"/>
        <v>28733.8</v>
      </c>
    </row>
    <row r="267" spans="1:7" ht="30" outlineLevel="2" x14ac:dyDescent="0.25">
      <c r="A267" s="25" t="s">
        <v>230</v>
      </c>
      <c r="B267" s="45" t="s">
        <v>129</v>
      </c>
      <c r="C267" s="18" t="s">
        <v>252</v>
      </c>
      <c r="D267" s="15">
        <v>200</v>
      </c>
      <c r="E267" s="46">
        <v>350.7</v>
      </c>
      <c r="F267" s="46">
        <v>0</v>
      </c>
      <c r="G267" s="97">
        <v>0</v>
      </c>
    </row>
    <row r="268" spans="1:7" outlineLevel="2" x14ac:dyDescent="0.25">
      <c r="A268" s="16" t="s">
        <v>35</v>
      </c>
      <c r="B268" s="45" t="s">
        <v>129</v>
      </c>
      <c r="C268" s="18" t="s">
        <v>252</v>
      </c>
      <c r="D268" s="15">
        <v>800</v>
      </c>
      <c r="E268" s="46">
        <v>28383.1</v>
      </c>
      <c r="F268" s="46">
        <v>28733.8</v>
      </c>
      <c r="G268" s="97">
        <v>28733.8</v>
      </c>
    </row>
    <row r="269" spans="1:7" ht="45" outlineLevel="2" x14ac:dyDescent="0.25">
      <c r="A269" s="25" t="s">
        <v>134</v>
      </c>
      <c r="B269" s="45" t="s">
        <v>129</v>
      </c>
      <c r="C269" s="45" t="s">
        <v>135</v>
      </c>
      <c r="D269" s="47"/>
      <c r="E269" s="46">
        <f t="shared" ref="E269:G271" si="31">E270</f>
        <v>125235.5</v>
      </c>
      <c r="F269" s="46">
        <f t="shared" si="31"/>
        <v>0</v>
      </c>
      <c r="G269" s="46">
        <f t="shared" si="31"/>
        <v>0</v>
      </c>
    </row>
    <row r="270" spans="1:7" ht="30" outlineLevel="2" x14ac:dyDescent="0.25">
      <c r="A270" s="25" t="s">
        <v>299</v>
      </c>
      <c r="B270" s="45" t="s">
        <v>129</v>
      </c>
      <c r="C270" s="45" t="s">
        <v>136</v>
      </c>
      <c r="D270" s="47"/>
      <c r="E270" s="46">
        <f t="shared" si="31"/>
        <v>125235.5</v>
      </c>
      <c r="F270" s="46">
        <f t="shared" si="31"/>
        <v>0</v>
      </c>
      <c r="G270" s="46">
        <f t="shared" si="31"/>
        <v>0</v>
      </c>
    </row>
    <row r="271" spans="1:7" ht="30" outlineLevel="2" x14ac:dyDescent="0.25">
      <c r="A271" s="25" t="s">
        <v>137</v>
      </c>
      <c r="B271" s="45" t="s">
        <v>129</v>
      </c>
      <c r="C271" s="45" t="s">
        <v>138</v>
      </c>
      <c r="D271" s="47"/>
      <c r="E271" s="46">
        <f t="shared" si="31"/>
        <v>125235.5</v>
      </c>
      <c r="F271" s="46">
        <f t="shared" si="31"/>
        <v>0</v>
      </c>
      <c r="G271" s="46">
        <f t="shared" si="31"/>
        <v>0</v>
      </c>
    </row>
    <row r="272" spans="1:7" ht="30" outlineLevel="2" x14ac:dyDescent="0.25">
      <c r="A272" s="25" t="s">
        <v>230</v>
      </c>
      <c r="B272" s="45" t="s">
        <v>129</v>
      </c>
      <c r="C272" s="45" t="s">
        <v>138</v>
      </c>
      <c r="D272" s="47">
        <v>200</v>
      </c>
      <c r="E272" s="46">
        <v>125235.5</v>
      </c>
      <c r="F272" s="46">
        <v>0</v>
      </c>
      <c r="G272" s="115">
        <v>0</v>
      </c>
    </row>
    <row r="273" spans="1:7" ht="30" outlineLevel="1" x14ac:dyDescent="0.25">
      <c r="A273" s="14" t="s">
        <v>301</v>
      </c>
      <c r="B273" s="18" t="s">
        <v>302</v>
      </c>
      <c r="C273" s="18"/>
      <c r="D273" s="15"/>
      <c r="E273" s="46">
        <f>E279+E274+E285</f>
        <v>188092.9</v>
      </c>
      <c r="F273" s="46">
        <f t="shared" ref="F273:G273" si="32">F279+F274+F285</f>
        <v>194211.3</v>
      </c>
      <c r="G273" s="46">
        <f t="shared" si="32"/>
        <v>199931.5</v>
      </c>
    </row>
    <row r="274" spans="1:7" ht="45" outlineLevel="2" x14ac:dyDescent="0.25">
      <c r="A274" s="30" t="s">
        <v>139</v>
      </c>
      <c r="B274" s="45" t="s">
        <v>302</v>
      </c>
      <c r="C274" s="45" t="s">
        <v>140</v>
      </c>
      <c r="D274" s="47"/>
      <c r="E274" s="46">
        <f t="shared" ref="E274:G277" si="33">E275</f>
        <v>1.8</v>
      </c>
      <c r="F274" s="46">
        <f t="shared" si="33"/>
        <v>1.8</v>
      </c>
      <c r="G274" s="46">
        <f t="shared" si="33"/>
        <v>1.8</v>
      </c>
    </row>
    <row r="275" spans="1:7" ht="60" outlineLevel="2" x14ac:dyDescent="0.25">
      <c r="A275" s="138" t="s">
        <v>211</v>
      </c>
      <c r="B275" s="45" t="s">
        <v>302</v>
      </c>
      <c r="C275" s="45" t="s">
        <v>212</v>
      </c>
      <c r="D275" s="47"/>
      <c r="E275" s="46">
        <f t="shared" si="33"/>
        <v>1.8</v>
      </c>
      <c r="F275" s="46">
        <f t="shared" si="33"/>
        <v>1.8</v>
      </c>
      <c r="G275" s="46">
        <f t="shared" si="33"/>
        <v>1.8</v>
      </c>
    </row>
    <row r="276" spans="1:7" ht="60" outlineLevel="2" x14ac:dyDescent="0.25">
      <c r="A276" s="30" t="s">
        <v>213</v>
      </c>
      <c r="B276" s="45" t="s">
        <v>302</v>
      </c>
      <c r="C276" s="45" t="s">
        <v>214</v>
      </c>
      <c r="D276" s="47"/>
      <c r="E276" s="46">
        <f t="shared" si="33"/>
        <v>1.8</v>
      </c>
      <c r="F276" s="46">
        <f t="shared" si="33"/>
        <v>1.8</v>
      </c>
      <c r="G276" s="46">
        <f t="shared" si="33"/>
        <v>1.8</v>
      </c>
    </row>
    <row r="277" spans="1:7" ht="135" outlineLevel="2" x14ac:dyDescent="0.25">
      <c r="A277" s="38" t="s">
        <v>572</v>
      </c>
      <c r="B277" s="45" t="s">
        <v>302</v>
      </c>
      <c r="C277" s="45" t="s">
        <v>573</v>
      </c>
      <c r="D277" s="47"/>
      <c r="E277" s="46">
        <f t="shared" si="33"/>
        <v>1.8</v>
      </c>
      <c r="F277" s="46">
        <f t="shared" si="33"/>
        <v>1.8</v>
      </c>
      <c r="G277" s="46">
        <f t="shared" si="33"/>
        <v>1.8</v>
      </c>
    </row>
    <row r="278" spans="1:7" ht="30" outlineLevel="2" x14ac:dyDescent="0.25">
      <c r="A278" s="31" t="s">
        <v>230</v>
      </c>
      <c r="B278" s="45" t="s">
        <v>302</v>
      </c>
      <c r="C278" s="45" t="s">
        <v>573</v>
      </c>
      <c r="D278" s="47">
        <v>200</v>
      </c>
      <c r="E278" s="46">
        <v>1.8</v>
      </c>
      <c r="F278" s="46">
        <v>1.8</v>
      </c>
      <c r="G278" s="97">
        <v>1.8</v>
      </c>
    </row>
    <row r="279" spans="1:7" ht="75" outlineLevel="2" x14ac:dyDescent="0.25">
      <c r="A279" s="14" t="s">
        <v>303</v>
      </c>
      <c r="B279" s="18" t="s">
        <v>302</v>
      </c>
      <c r="C279" s="18" t="s">
        <v>117</v>
      </c>
      <c r="D279" s="15"/>
      <c r="E279" s="46">
        <f>E280</f>
        <v>74758.2</v>
      </c>
      <c r="F279" s="46">
        <f t="shared" ref="F279:G281" si="34">F280</f>
        <v>77746.899999999994</v>
      </c>
      <c r="G279" s="46">
        <f t="shared" si="34"/>
        <v>80669.5</v>
      </c>
    </row>
    <row r="280" spans="1:7" ht="90" outlineLevel="2" x14ac:dyDescent="0.25">
      <c r="A280" s="14" t="s">
        <v>304</v>
      </c>
      <c r="B280" s="18" t="s">
        <v>302</v>
      </c>
      <c r="C280" s="18" t="s">
        <v>305</v>
      </c>
      <c r="D280" s="15"/>
      <c r="E280" s="46">
        <f>E281</f>
        <v>74758.2</v>
      </c>
      <c r="F280" s="46">
        <f t="shared" si="34"/>
        <v>77746.899999999994</v>
      </c>
      <c r="G280" s="46">
        <f t="shared" si="34"/>
        <v>80669.5</v>
      </c>
    </row>
    <row r="281" spans="1:7" ht="30" outlineLevel="2" x14ac:dyDescent="0.25">
      <c r="A281" s="14" t="s">
        <v>306</v>
      </c>
      <c r="B281" s="18" t="s">
        <v>302</v>
      </c>
      <c r="C281" s="18" t="s">
        <v>307</v>
      </c>
      <c r="D281" s="15"/>
      <c r="E281" s="46">
        <f>E282</f>
        <v>74758.2</v>
      </c>
      <c r="F281" s="46">
        <f t="shared" si="34"/>
        <v>77746.899999999994</v>
      </c>
      <c r="G281" s="46">
        <f t="shared" si="34"/>
        <v>80669.5</v>
      </c>
    </row>
    <row r="282" spans="1:7" ht="45" outlineLevel="2" x14ac:dyDescent="0.25">
      <c r="A282" s="16" t="s">
        <v>33</v>
      </c>
      <c r="B282" s="18" t="s">
        <v>302</v>
      </c>
      <c r="C282" s="18" t="s">
        <v>308</v>
      </c>
      <c r="D282" s="15"/>
      <c r="E282" s="46">
        <f>E283+E284</f>
        <v>74758.2</v>
      </c>
      <c r="F282" s="46">
        <f t="shared" ref="F282:G282" si="35">F283+F284</f>
        <v>77746.899999999994</v>
      </c>
      <c r="G282" s="46">
        <f t="shared" si="35"/>
        <v>80669.5</v>
      </c>
    </row>
    <row r="283" spans="1:7" ht="75" outlineLevel="2" x14ac:dyDescent="0.25">
      <c r="A283" s="14" t="s">
        <v>13</v>
      </c>
      <c r="B283" s="18" t="s">
        <v>302</v>
      </c>
      <c r="C283" s="18" t="s">
        <v>308</v>
      </c>
      <c r="D283" s="15">
        <v>100</v>
      </c>
      <c r="E283" s="46">
        <v>73360.800000000003</v>
      </c>
      <c r="F283" s="46">
        <v>76295.199999999997</v>
      </c>
      <c r="G283" s="97">
        <v>79347</v>
      </c>
    </row>
    <row r="284" spans="1:7" ht="30" outlineLevel="2" x14ac:dyDescent="0.25">
      <c r="A284" s="14" t="s">
        <v>230</v>
      </c>
      <c r="B284" s="18" t="s">
        <v>302</v>
      </c>
      <c r="C284" s="18" t="s">
        <v>308</v>
      </c>
      <c r="D284" s="15">
        <v>200</v>
      </c>
      <c r="E284" s="46">
        <v>1397.4</v>
      </c>
      <c r="F284" s="46">
        <v>1451.7</v>
      </c>
      <c r="G284" s="97">
        <v>1322.5</v>
      </c>
    </row>
    <row r="285" spans="1:7" ht="75" outlineLevel="2" x14ac:dyDescent="0.25">
      <c r="A285" s="17" t="s">
        <v>574</v>
      </c>
      <c r="B285" s="45" t="s">
        <v>302</v>
      </c>
      <c r="C285" s="45" t="s">
        <v>104</v>
      </c>
      <c r="D285" s="47"/>
      <c r="E285" s="46">
        <f t="shared" ref="E285:G286" si="36">E286</f>
        <v>113332.9</v>
      </c>
      <c r="F285" s="46">
        <f t="shared" si="36"/>
        <v>116462.6</v>
      </c>
      <c r="G285" s="46">
        <f t="shared" si="36"/>
        <v>119260.20000000001</v>
      </c>
    </row>
    <row r="286" spans="1:7" ht="60" outlineLevel="2" x14ac:dyDescent="0.25">
      <c r="A286" s="17" t="s">
        <v>575</v>
      </c>
      <c r="B286" s="45" t="s">
        <v>302</v>
      </c>
      <c r="C286" s="45" t="s">
        <v>576</v>
      </c>
      <c r="D286" s="47"/>
      <c r="E286" s="46">
        <f t="shared" si="36"/>
        <v>113332.9</v>
      </c>
      <c r="F286" s="46">
        <f t="shared" si="36"/>
        <v>116462.6</v>
      </c>
      <c r="G286" s="46">
        <f t="shared" si="36"/>
        <v>119260.20000000001</v>
      </c>
    </row>
    <row r="287" spans="1:7" ht="45" outlineLevel="2" x14ac:dyDescent="0.25">
      <c r="A287" s="41" t="s">
        <v>70</v>
      </c>
      <c r="B287" s="45" t="s">
        <v>302</v>
      </c>
      <c r="C287" s="45" t="s">
        <v>577</v>
      </c>
      <c r="D287" s="47"/>
      <c r="E287" s="46">
        <f t="shared" ref="E287:G287" si="37">E288+E289+E290</f>
        <v>113332.9</v>
      </c>
      <c r="F287" s="46">
        <f t="shared" si="37"/>
        <v>116462.6</v>
      </c>
      <c r="G287" s="46">
        <f t="shared" si="37"/>
        <v>119260.20000000001</v>
      </c>
    </row>
    <row r="288" spans="1:7" ht="75" outlineLevel="2" x14ac:dyDescent="0.25">
      <c r="A288" s="41" t="s">
        <v>13</v>
      </c>
      <c r="B288" s="45" t="s">
        <v>302</v>
      </c>
      <c r="C288" s="45" t="s">
        <v>577</v>
      </c>
      <c r="D288" s="47">
        <v>100</v>
      </c>
      <c r="E288" s="46">
        <v>83158.399999999994</v>
      </c>
      <c r="F288" s="46">
        <v>86497</v>
      </c>
      <c r="G288" s="115">
        <v>89933.6</v>
      </c>
    </row>
    <row r="289" spans="1:7" ht="30" outlineLevel="2" x14ac:dyDescent="0.25">
      <c r="A289" s="25" t="s">
        <v>230</v>
      </c>
      <c r="B289" s="45" t="s">
        <v>302</v>
      </c>
      <c r="C289" s="45" t="s">
        <v>577</v>
      </c>
      <c r="D289" s="47">
        <v>200</v>
      </c>
      <c r="E289" s="46">
        <v>5036.5</v>
      </c>
      <c r="F289" s="46">
        <v>4827.6000000000004</v>
      </c>
      <c r="G289" s="115">
        <v>4188.6000000000004</v>
      </c>
    </row>
    <row r="290" spans="1:7" outlineLevel="2" x14ac:dyDescent="0.25">
      <c r="A290" s="27" t="s">
        <v>35</v>
      </c>
      <c r="B290" s="45" t="s">
        <v>302</v>
      </c>
      <c r="C290" s="45" t="s">
        <v>577</v>
      </c>
      <c r="D290" s="47">
        <v>800</v>
      </c>
      <c r="E290" s="46">
        <v>25138</v>
      </c>
      <c r="F290" s="46">
        <v>25138</v>
      </c>
      <c r="G290" s="115">
        <v>25138</v>
      </c>
    </row>
    <row r="291" spans="1:7" s="13" customFormat="1" ht="14.25" x14ac:dyDescent="0.2">
      <c r="A291" s="32" t="s">
        <v>566</v>
      </c>
      <c r="B291" s="33" t="s">
        <v>569</v>
      </c>
      <c r="C291" s="33"/>
      <c r="D291" s="34"/>
      <c r="E291" s="50">
        <f t="shared" ref="E291:G295" si="38">E292</f>
        <v>21558.9</v>
      </c>
      <c r="F291" s="50">
        <f t="shared" si="38"/>
        <v>21558.9</v>
      </c>
      <c r="G291" s="50">
        <f t="shared" si="38"/>
        <v>21558.9</v>
      </c>
    </row>
    <row r="292" spans="1:7" ht="30" outlineLevel="1" x14ac:dyDescent="0.25">
      <c r="A292" s="14" t="s">
        <v>567</v>
      </c>
      <c r="B292" s="18" t="s">
        <v>570</v>
      </c>
      <c r="C292" s="18"/>
      <c r="D292" s="15"/>
      <c r="E292" s="46">
        <f t="shared" si="38"/>
        <v>21558.9</v>
      </c>
      <c r="F292" s="46">
        <f t="shared" si="38"/>
        <v>21558.9</v>
      </c>
      <c r="G292" s="46">
        <f t="shared" si="38"/>
        <v>21558.9</v>
      </c>
    </row>
    <row r="293" spans="1:7" ht="45" outlineLevel="2" x14ac:dyDescent="0.25">
      <c r="A293" s="16" t="s">
        <v>60</v>
      </c>
      <c r="B293" s="18" t="s">
        <v>570</v>
      </c>
      <c r="C293" s="18" t="s">
        <v>61</v>
      </c>
      <c r="D293" s="15"/>
      <c r="E293" s="46">
        <f t="shared" si="38"/>
        <v>21558.9</v>
      </c>
      <c r="F293" s="46">
        <f t="shared" si="38"/>
        <v>21558.9</v>
      </c>
      <c r="G293" s="46">
        <f t="shared" si="38"/>
        <v>21558.9</v>
      </c>
    </row>
    <row r="294" spans="1:7" ht="45" outlineLevel="2" x14ac:dyDescent="0.25">
      <c r="A294" s="17" t="s">
        <v>62</v>
      </c>
      <c r="B294" s="45" t="s">
        <v>570</v>
      </c>
      <c r="C294" s="45" t="s">
        <v>63</v>
      </c>
      <c r="D294" s="15"/>
      <c r="E294" s="46">
        <f t="shared" si="38"/>
        <v>21558.9</v>
      </c>
      <c r="F294" s="46">
        <f t="shared" si="38"/>
        <v>21558.9</v>
      </c>
      <c r="G294" s="46">
        <f t="shared" si="38"/>
        <v>21558.9</v>
      </c>
    </row>
    <row r="295" spans="1:7" ht="45" outlineLevel="2" x14ac:dyDescent="0.25">
      <c r="A295" s="17" t="s">
        <v>64</v>
      </c>
      <c r="B295" s="45" t="s">
        <v>570</v>
      </c>
      <c r="C295" s="45" t="s">
        <v>65</v>
      </c>
      <c r="D295" s="15"/>
      <c r="E295" s="46">
        <f>E296</f>
        <v>21558.9</v>
      </c>
      <c r="F295" s="46">
        <f t="shared" si="38"/>
        <v>21558.9</v>
      </c>
      <c r="G295" s="46">
        <f t="shared" si="38"/>
        <v>21558.9</v>
      </c>
    </row>
    <row r="296" spans="1:7" ht="75" outlineLevel="2" x14ac:dyDescent="0.25">
      <c r="A296" s="17" t="s">
        <v>568</v>
      </c>
      <c r="B296" s="45" t="s">
        <v>570</v>
      </c>
      <c r="C296" s="45" t="s">
        <v>571</v>
      </c>
      <c r="D296" s="15"/>
      <c r="E296" s="46">
        <f t="shared" ref="E296:G296" si="39">E297</f>
        <v>21558.9</v>
      </c>
      <c r="F296" s="46">
        <f t="shared" si="39"/>
        <v>21558.9</v>
      </c>
      <c r="G296" s="46">
        <f t="shared" si="39"/>
        <v>21558.9</v>
      </c>
    </row>
    <row r="297" spans="1:7" outlineLevel="2" x14ac:dyDescent="0.25">
      <c r="A297" s="31" t="s">
        <v>35</v>
      </c>
      <c r="B297" s="45" t="s">
        <v>570</v>
      </c>
      <c r="C297" s="45" t="s">
        <v>571</v>
      </c>
      <c r="D297" s="15">
        <v>800</v>
      </c>
      <c r="E297" s="46">
        <v>21558.9</v>
      </c>
      <c r="F297" s="46">
        <v>21558.9</v>
      </c>
      <c r="G297" s="97">
        <v>21558.9</v>
      </c>
    </row>
    <row r="298" spans="1:7" s="13" customFormat="1" ht="14.25" x14ac:dyDescent="0.2">
      <c r="A298" s="60" t="s">
        <v>309</v>
      </c>
      <c r="B298" s="61" t="s">
        <v>310</v>
      </c>
      <c r="C298" s="61"/>
      <c r="D298" s="62"/>
      <c r="E298" s="63">
        <f>E299+E319+E370+E387+E397</f>
        <v>5139942</v>
      </c>
      <c r="F298" s="63">
        <f>F299+F319+F370+F387+F397</f>
        <v>5242716.1999999993</v>
      </c>
      <c r="G298" s="63">
        <f t="shared" ref="G298" si="40">G299+G319+G370+G387+G397</f>
        <v>5063132.6000000006</v>
      </c>
    </row>
    <row r="299" spans="1:7" outlineLevel="1" x14ac:dyDescent="0.25">
      <c r="A299" s="64" t="s">
        <v>311</v>
      </c>
      <c r="B299" s="65" t="s">
        <v>312</v>
      </c>
      <c r="C299" s="65"/>
      <c r="D299" s="66"/>
      <c r="E299" s="67">
        <f>E300</f>
        <v>1697849.2</v>
      </c>
      <c r="F299" s="118">
        <f>F300</f>
        <v>1796398.5</v>
      </c>
      <c r="G299" s="118">
        <f>G300</f>
        <v>1838605.1</v>
      </c>
    </row>
    <row r="300" spans="1:7" ht="30" outlineLevel="2" x14ac:dyDescent="0.25">
      <c r="A300" s="68" t="s">
        <v>313</v>
      </c>
      <c r="B300" s="69" t="s">
        <v>312</v>
      </c>
      <c r="C300" s="69" t="s">
        <v>314</v>
      </c>
      <c r="D300" s="70"/>
      <c r="E300" s="71">
        <f>E301+E315</f>
        <v>1697849.2</v>
      </c>
      <c r="F300" s="71">
        <f>F301+F315</f>
        <v>1796398.5</v>
      </c>
      <c r="G300" s="71">
        <f>G301+G315</f>
        <v>1838605.1</v>
      </c>
    </row>
    <row r="301" spans="1:7" ht="30" outlineLevel="2" x14ac:dyDescent="0.25">
      <c r="A301" s="72" t="s">
        <v>315</v>
      </c>
      <c r="B301" s="69" t="s">
        <v>312</v>
      </c>
      <c r="C301" s="69" t="s">
        <v>316</v>
      </c>
      <c r="D301" s="70"/>
      <c r="E301" s="71">
        <f>E302+E312</f>
        <v>1696535.8</v>
      </c>
      <c r="F301" s="71">
        <f t="shared" ref="F301:G301" si="41">F302+F312</f>
        <v>1795085.1</v>
      </c>
      <c r="G301" s="71">
        <f t="shared" si="41"/>
        <v>1837291.7000000002</v>
      </c>
    </row>
    <row r="302" spans="1:7" ht="45" outlineLevel="2" x14ac:dyDescent="0.25">
      <c r="A302" s="72" t="s">
        <v>317</v>
      </c>
      <c r="B302" s="69" t="s">
        <v>312</v>
      </c>
      <c r="C302" s="69" t="s">
        <v>318</v>
      </c>
      <c r="D302" s="70"/>
      <c r="E302" s="71">
        <f>E303+E305+E310+E308</f>
        <v>1692280.5</v>
      </c>
      <c r="F302" s="71">
        <f t="shared" ref="F302:G302" si="42">F303+F305+F310+F308</f>
        <v>1784978.7000000002</v>
      </c>
      <c r="G302" s="71">
        <f t="shared" si="42"/>
        <v>1837291.7000000002</v>
      </c>
    </row>
    <row r="303" spans="1:7" ht="45" outlineLevel="2" x14ac:dyDescent="0.25">
      <c r="A303" s="137" t="s">
        <v>282</v>
      </c>
      <c r="B303" s="69" t="s">
        <v>312</v>
      </c>
      <c r="C303" s="69" t="s">
        <v>319</v>
      </c>
      <c r="D303" s="70"/>
      <c r="E303" s="71">
        <f>E304</f>
        <v>703062.1</v>
      </c>
      <c r="F303" s="71">
        <f t="shared" ref="F303:G303" si="43">F304</f>
        <v>727408.8</v>
      </c>
      <c r="G303" s="71">
        <f t="shared" si="43"/>
        <v>714528.1</v>
      </c>
    </row>
    <row r="304" spans="1:7" ht="45" outlineLevel="2" x14ac:dyDescent="0.25">
      <c r="A304" s="68" t="s">
        <v>320</v>
      </c>
      <c r="B304" s="69" t="s">
        <v>312</v>
      </c>
      <c r="C304" s="69" t="s">
        <v>319</v>
      </c>
      <c r="D304" s="70">
        <v>600</v>
      </c>
      <c r="E304" s="71">
        <f>701876.9+1185.2</f>
        <v>703062.1</v>
      </c>
      <c r="F304" s="119">
        <f>726316+1092.8</f>
        <v>727408.8</v>
      </c>
      <c r="G304" s="119">
        <f>713291.7+1236.4</f>
        <v>714528.1</v>
      </c>
    </row>
    <row r="305" spans="1:7" ht="120" outlineLevel="2" x14ac:dyDescent="0.25">
      <c r="A305" s="68" t="s">
        <v>321</v>
      </c>
      <c r="B305" s="69" t="s">
        <v>312</v>
      </c>
      <c r="C305" s="69" t="s">
        <v>322</v>
      </c>
      <c r="D305" s="70"/>
      <c r="E305" s="71">
        <f>E306+E307</f>
        <v>19200</v>
      </c>
      <c r="F305" s="71">
        <f t="shared" ref="F305:G305" si="44">F306+F307</f>
        <v>19200</v>
      </c>
      <c r="G305" s="71">
        <f t="shared" si="44"/>
        <v>19200</v>
      </c>
    </row>
    <row r="306" spans="1:7" ht="45" outlineLevel="2" x14ac:dyDescent="0.25">
      <c r="A306" s="68" t="s">
        <v>320</v>
      </c>
      <c r="B306" s="69" t="s">
        <v>312</v>
      </c>
      <c r="C306" s="69" t="s">
        <v>322</v>
      </c>
      <c r="D306" s="70">
        <v>600</v>
      </c>
      <c r="E306" s="71">
        <v>9568.7999999999993</v>
      </c>
      <c r="F306" s="119">
        <v>9568.7999999999993</v>
      </c>
      <c r="G306" s="119">
        <v>9568.7999999999993</v>
      </c>
    </row>
    <row r="307" spans="1:7" outlineLevel="2" x14ac:dyDescent="0.25">
      <c r="A307" s="73" t="s">
        <v>35</v>
      </c>
      <c r="B307" s="69" t="s">
        <v>312</v>
      </c>
      <c r="C307" s="69" t="s">
        <v>322</v>
      </c>
      <c r="D307" s="70">
        <v>800</v>
      </c>
      <c r="E307" s="71">
        <v>9631.2000000000007</v>
      </c>
      <c r="F307" s="119">
        <v>9631.2000000000007</v>
      </c>
      <c r="G307" s="119">
        <v>9631.2000000000007</v>
      </c>
    </row>
    <row r="308" spans="1:7" ht="45" outlineLevel="2" x14ac:dyDescent="0.25">
      <c r="A308" s="74" t="s">
        <v>323</v>
      </c>
      <c r="B308" s="75" t="s">
        <v>312</v>
      </c>
      <c r="C308" s="75" t="s">
        <v>324</v>
      </c>
      <c r="D308" s="76"/>
      <c r="E308" s="71">
        <f>E309</f>
        <v>2060.8000000000002</v>
      </c>
      <c r="F308" s="71">
        <f t="shared" ref="F308:G308" si="45">F309</f>
        <v>0</v>
      </c>
      <c r="G308" s="71">
        <f t="shared" si="45"/>
        <v>0</v>
      </c>
    </row>
    <row r="309" spans="1:7" ht="45" outlineLevel="2" x14ac:dyDescent="0.25">
      <c r="A309" s="74" t="s">
        <v>320</v>
      </c>
      <c r="B309" s="75" t="s">
        <v>312</v>
      </c>
      <c r="C309" s="75" t="s">
        <v>324</v>
      </c>
      <c r="D309" s="76">
        <v>600</v>
      </c>
      <c r="E309" s="71">
        <v>2060.8000000000002</v>
      </c>
      <c r="F309" s="119">
        <v>0</v>
      </c>
      <c r="G309" s="119">
        <v>0</v>
      </c>
    </row>
    <row r="310" spans="1:7" ht="180" outlineLevel="2" x14ac:dyDescent="0.25">
      <c r="A310" s="68" t="s">
        <v>325</v>
      </c>
      <c r="B310" s="69" t="s">
        <v>312</v>
      </c>
      <c r="C310" s="69" t="s">
        <v>326</v>
      </c>
      <c r="D310" s="70"/>
      <c r="E310" s="71">
        <f>E311</f>
        <v>967957.6</v>
      </c>
      <c r="F310" s="71">
        <f t="shared" ref="F310:G310" si="46">F311</f>
        <v>1038369.9</v>
      </c>
      <c r="G310" s="71">
        <f t="shared" si="46"/>
        <v>1103563.6000000001</v>
      </c>
    </row>
    <row r="311" spans="1:7" ht="45" outlineLevel="2" x14ac:dyDescent="0.25">
      <c r="A311" s="68" t="s">
        <v>320</v>
      </c>
      <c r="B311" s="69" t="s">
        <v>312</v>
      </c>
      <c r="C311" s="69" t="s">
        <v>326</v>
      </c>
      <c r="D311" s="69" t="s">
        <v>327</v>
      </c>
      <c r="E311" s="71">
        <v>967957.6</v>
      </c>
      <c r="F311" s="119">
        <v>1038369.9</v>
      </c>
      <c r="G311" s="119">
        <v>1103563.6000000001</v>
      </c>
    </row>
    <row r="312" spans="1:7" ht="45" outlineLevel="2" x14ac:dyDescent="0.25">
      <c r="A312" s="73" t="s">
        <v>328</v>
      </c>
      <c r="B312" s="69" t="s">
        <v>312</v>
      </c>
      <c r="C312" s="69" t="s">
        <v>329</v>
      </c>
      <c r="D312" s="69"/>
      <c r="E312" s="71">
        <f>E313</f>
        <v>4255.3</v>
      </c>
      <c r="F312" s="71">
        <f t="shared" ref="F312:G313" si="47">F313</f>
        <v>10106.4</v>
      </c>
      <c r="G312" s="71">
        <f t="shared" si="47"/>
        <v>0</v>
      </c>
    </row>
    <row r="313" spans="1:7" ht="30" outlineLevel="2" x14ac:dyDescent="0.25">
      <c r="A313" s="73" t="s">
        <v>330</v>
      </c>
      <c r="B313" s="69" t="s">
        <v>312</v>
      </c>
      <c r="C313" s="69" t="s">
        <v>331</v>
      </c>
      <c r="D313" s="69"/>
      <c r="E313" s="71">
        <f>E314</f>
        <v>4255.3</v>
      </c>
      <c r="F313" s="71">
        <f t="shared" si="47"/>
        <v>10106.4</v>
      </c>
      <c r="G313" s="71">
        <f t="shared" si="47"/>
        <v>0</v>
      </c>
    </row>
    <row r="314" spans="1:7" ht="45" outlineLevel="2" x14ac:dyDescent="0.25">
      <c r="A314" s="73" t="s">
        <v>320</v>
      </c>
      <c r="B314" s="69" t="s">
        <v>312</v>
      </c>
      <c r="C314" s="69" t="s">
        <v>331</v>
      </c>
      <c r="D314" s="69" t="s">
        <v>327</v>
      </c>
      <c r="E314" s="71">
        <v>4255.3</v>
      </c>
      <c r="F314" s="119">
        <v>10106.4</v>
      </c>
      <c r="G314" s="119">
        <v>0</v>
      </c>
    </row>
    <row r="315" spans="1:7" ht="60" outlineLevel="2" x14ac:dyDescent="0.25">
      <c r="A315" s="77" t="s">
        <v>332</v>
      </c>
      <c r="B315" s="78" t="s">
        <v>312</v>
      </c>
      <c r="C315" s="79" t="s">
        <v>333</v>
      </c>
      <c r="D315" s="78"/>
      <c r="E315" s="71">
        <f>E316</f>
        <v>1313.4</v>
      </c>
      <c r="F315" s="71">
        <f t="shared" ref="F315:G317" si="48">F316</f>
        <v>1313.4</v>
      </c>
      <c r="G315" s="71">
        <f t="shared" si="48"/>
        <v>1313.4</v>
      </c>
    </row>
    <row r="316" spans="1:7" ht="45" outlineLevel="2" x14ac:dyDescent="0.25">
      <c r="A316" s="80" t="s">
        <v>334</v>
      </c>
      <c r="B316" s="78" t="s">
        <v>312</v>
      </c>
      <c r="C316" s="79" t="s">
        <v>335</v>
      </c>
      <c r="D316" s="78"/>
      <c r="E316" s="71">
        <f>E317</f>
        <v>1313.4</v>
      </c>
      <c r="F316" s="71">
        <f t="shared" si="48"/>
        <v>1313.4</v>
      </c>
      <c r="G316" s="71">
        <f t="shared" si="48"/>
        <v>1313.4</v>
      </c>
    </row>
    <row r="317" spans="1:7" ht="30" outlineLevel="2" x14ac:dyDescent="0.25">
      <c r="A317" s="81" t="s">
        <v>336</v>
      </c>
      <c r="B317" s="78" t="s">
        <v>312</v>
      </c>
      <c r="C317" s="79" t="s">
        <v>337</v>
      </c>
      <c r="D317" s="78"/>
      <c r="E317" s="71">
        <f>E318</f>
        <v>1313.4</v>
      </c>
      <c r="F317" s="71">
        <f t="shared" si="48"/>
        <v>1313.4</v>
      </c>
      <c r="G317" s="71">
        <f t="shared" si="48"/>
        <v>1313.4</v>
      </c>
    </row>
    <row r="318" spans="1:7" ht="45" outlineLevel="2" x14ac:dyDescent="0.25">
      <c r="A318" s="128" t="s">
        <v>320</v>
      </c>
      <c r="B318" s="129" t="s">
        <v>312</v>
      </c>
      <c r="C318" s="130" t="s">
        <v>337</v>
      </c>
      <c r="D318" s="129">
        <v>600</v>
      </c>
      <c r="E318" s="131">
        <v>1313.4</v>
      </c>
      <c r="F318" s="132">
        <v>1313.4</v>
      </c>
      <c r="G318" s="132">
        <v>1313.4</v>
      </c>
    </row>
    <row r="319" spans="1:7" outlineLevel="1" x14ac:dyDescent="0.25">
      <c r="A319" s="128" t="s">
        <v>338</v>
      </c>
      <c r="B319" s="133" t="s">
        <v>339</v>
      </c>
      <c r="C319" s="133"/>
      <c r="D319" s="134"/>
      <c r="E319" s="131">
        <f>E320</f>
        <v>2874730.4</v>
      </c>
      <c r="F319" s="131">
        <f t="shared" ref="F319:G319" si="49">F320</f>
        <v>2841060.1</v>
      </c>
      <c r="G319" s="131">
        <f t="shared" si="49"/>
        <v>2628426.6</v>
      </c>
    </row>
    <row r="320" spans="1:7" ht="30" outlineLevel="2" x14ac:dyDescent="0.25">
      <c r="A320" s="128" t="s">
        <v>313</v>
      </c>
      <c r="B320" s="133" t="s">
        <v>339</v>
      </c>
      <c r="C320" s="133" t="s">
        <v>314</v>
      </c>
      <c r="D320" s="134"/>
      <c r="E320" s="131">
        <f>E321+E362</f>
        <v>2874730.4</v>
      </c>
      <c r="F320" s="131">
        <f>F321+F362</f>
        <v>2841060.1</v>
      </c>
      <c r="G320" s="131">
        <f>G321+G362</f>
        <v>2628426.6</v>
      </c>
    </row>
    <row r="321" spans="1:7" ht="30" outlineLevel="2" x14ac:dyDescent="0.25">
      <c r="A321" s="72" t="s">
        <v>315</v>
      </c>
      <c r="B321" s="69" t="s">
        <v>339</v>
      </c>
      <c r="C321" s="69" t="s">
        <v>316</v>
      </c>
      <c r="D321" s="70"/>
      <c r="E321" s="71">
        <f>E322+E351+E354+E357</f>
        <v>2869094.1</v>
      </c>
      <c r="F321" s="71">
        <f>F322+F351+F354+F357</f>
        <v>2835423.8000000003</v>
      </c>
      <c r="G321" s="71">
        <f>G322+G351+G354+G357</f>
        <v>2622790.3000000003</v>
      </c>
    </row>
    <row r="322" spans="1:7" ht="45" outlineLevel="2" x14ac:dyDescent="0.25">
      <c r="A322" s="72" t="s">
        <v>317</v>
      </c>
      <c r="B322" s="69" t="s">
        <v>339</v>
      </c>
      <c r="C322" s="69" t="s">
        <v>318</v>
      </c>
      <c r="D322" s="70"/>
      <c r="E322" s="71">
        <f>E323+E325+E327+E329+E331+E333+E335+E339+E341+E343+E345+E347+E349+E337</f>
        <v>2137451.8000000003</v>
      </c>
      <c r="F322" s="71">
        <f t="shared" ref="F322:G322" si="50">F323+F325+F327+F329+F331+F333+F335+F339+F341+F343+F345+F347+F349+F337</f>
        <v>2323366.4</v>
      </c>
      <c r="G322" s="71">
        <f t="shared" si="50"/>
        <v>2118746.5</v>
      </c>
    </row>
    <row r="323" spans="1:7" ht="60" outlineLevel="2" x14ac:dyDescent="0.25">
      <c r="A323" s="72" t="s">
        <v>340</v>
      </c>
      <c r="B323" s="69" t="s">
        <v>339</v>
      </c>
      <c r="C323" s="69" t="s">
        <v>341</v>
      </c>
      <c r="D323" s="70"/>
      <c r="E323" s="71">
        <f>E324</f>
        <v>176663.2</v>
      </c>
      <c r="F323" s="71">
        <f t="shared" ref="F323:G323" si="51">F324</f>
        <v>162787.79999999999</v>
      </c>
      <c r="G323" s="71">
        <f t="shared" si="51"/>
        <v>0</v>
      </c>
    </row>
    <row r="324" spans="1:7" ht="45" outlineLevel="2" x14ac:dyDescent="0.25">
      <c r="A324" s="68" t="s">
        <v>320</v>
      </c>
      <c r="B324" s="69" t="s">
        <v>339</v>
      </c>
      <c r="C324" s="69" t="s">
        <v>341</v>
      </c>
      <c r="D324" s="70">
        <v>600</v>
      </c>
      <c r="E324" s="71">
        <v>176663.2</v>
      </c>
      <c r="F324" s="120">
        <v>162787.79999999999</v>
      </c>
      <c r="G324" s="119">
        <v>0</v>
      </c>
    </row>
    <row r="325" spans="1:7" ht="45" outlineLevel="2" x14ac:dyDescent="0.25">
      <c r="A325" s="82" t="s">
        <v>342</v>
      </c>
      <c r="B325" s="69" t="s">
        <v>339</v>
      </c>
      <c r="C325" s="83" t="s">
        <v>343</v>
      </c>
      <c r="D325" s="84"/>
      <c r="E325" s="71">
        <f>E326</f>
        <v>31292.6</v>
      </c>
      <c r="F325" s="71">
        <f t="shared" ref="F325:G325" si="52">F326</f>
        <v>31292.6</v>
      </c>
      <c r="G325" s="71">
        <f t="shared" si="52"/>
        <v>31292.6</v>
      </c>
    </row>
    <row r="326" spans="1:7" ht="45" outlineLevel="2" x14ac:dyDescent="0.25">
      <c r="A326" s="68" t="s">
        <v>320</v>
      </c>
      <c r="B326" s="69" t="s">
        <v>339</v>
      </c>
      <c r="C326" s="83" t="s">
        <v>343</v>
      </c>
      <c r="D326" s="85">
        <v>600</v>
      </c>
      <c r="E326" s="71">
        <v>31292.6</v>
      </c>
      <c r="F326" s="119">
        <v>31292.6</v>
      </c>
      <c r="G326" s="119">
        <v>31292.6</v>
      </c>
    </row>
    <row r="327" spans="1:7" ht="45" outlineLevel="2" x14ac:dyDescent="0.25">
      <c r="A327" s="82" t="s">
        <v>344</v>
      </c>
      <c r="B327" s="69" t="s">
        <v>339</v>
      </c>
      <c r="C327" s="83" t="s">
        <v>345</v>
      </c>
      <c r="D327" s="84"/>
      <c r="E327" s="71">
        <f>E328</f>
        <v>600</v>
      </c>
      <c r="F327" s="71">
        <f t="shared" ref="F327:G327" si="53">F328</f>
        <v>600</v>
      </c>
      <c r="G327" s="71">
        <f t="shared" si="53"/>
        <v>600</v>
      </c>
    </row>
    <row r="328" spans="1:7" ht="45" outlineLevel="2" x14ac:dyDescent="0.25">
      <c r="A328" s="68" t="s">
        <v>320</v>
      </c>
      <c r="B328" s="69" t="s">
        <v>339</v>
      </c>
      <c r="C328" s="83" t="s">
        <v>345</v>
      </c>
      <c r="D328" s="85">
        <v>600</v>
      </c>
      <c r="E328" s="71">
        <v>600</v>
      </c>
      <c r="F328" s="119">
        <v>600</v>
      </c>
      <c r="G328" s="119">
        <v>600</v>
      </c>
    </row>
    <row r="329" spans="1:7" ht="45" outlineLevel="2" x14ac:dyDescent="0.25">
      <c r="A329" s="137" t="s">
        <v>282</v>
      </c>
      <c r="B329" s="69" t="s">
        <v>339</v>
      </c>
      <c r="C329" s="69" t="s">
        <v>319</v>
      </c>
      <c r="D329" s="70"/>
      <c r="E329" s="71">
        <f>E330</f>
        <v>320671.5</v>
      </c>
      <c r="F329" s="71">
        <f t="shared" ref="F329:G329" si="54">F330</f>
        <v>336444</v>
      </c>
      <c r="G329" s="71">
        <f t="shared" si="54"/>
        <v>329249</v>
      </c>
    </row>
    <row r="330" spans="1:7" ht="45" outlineLevel="2" x14ac:dyDescent="0.25">
      <c r="A330" s="68" t="s">
        <v>320</v>
      </c>
      <c r="B330" s="69" t="s">
        <v>339</v>
      </c>
      <c r="C330" s="69" t="s">
        <v>319</v>
      </c>
      <c r="D330" s="70">
        <v>600</v>
      </c>
      <c r="E330" s="71">
        <f>319580.9+1090.6</f>
        <v>320671.5</v>
      </c>
      <c r="F330" s="119">
        <f>335431.3+1012.7</f>
        <v>336444</v>
      </c>
      <c r="G330" s="119">
        <f>328115.3+1133.7</f>
        <v>329249</v>
      </c>
    </row>
    <row r="331" spans="1:7" ht="30" outlineLevel="2" x14ac:dyDescent="0.25">
      <c r="A331" s="68" t="s">
        <v>346</v>
      </c>
      <c r="B331" s="69" t="s">
        <v>339</v>
      </c>
      <c r="C331" s="69" t="s">
        <v>347</v>
      </c>
      <c r="D331" s="70"/>
      <c r="E331" s="71">
        <f>E332</f>
        <v>74383.399999999994</v>
      </c>
      <c r="F331" s="71">
        <f t="shared" ref="F331:G331" si="55">F332</f>
        <v>74383.399999999994</v>
      </c>
      <c r="G331" s="71">
        <f t="shared" si="55"/>
        <v>74383.399999999994</v>
      </c>
    </row>
    <row r="332" spans="1:7" ht="45" outlineLevel="2" x14ac:dyDescent="0.25">
      <c r="A332" s="68" t="s">
        <v>320</v>
      </c>
      <c r="B332" s="69" t="s">
        <v>339</v>
      </c>
      <c r="C332" s="69" t="s">
        <v>347</v>
      </c>
      <c r="D332" s="70">
        <v>600</v>
      </c>
      <c r="E332" s="71">
        <v>74383.399999999994</v>
      </c>
      <c r="F332" s="119">
        <v>74383.399999999994</v>
      </c>
      <c r="G332" s="119">
        <v>74383.399999999994</v>
      </c>
    </row>
    <row r="333" spans="1:7" ht="60" outlineLevel="2" x14ac:dyDescent="0.25">
      <c r="A333" s="82" t="s">
        <v>348</v>
      </c>
      <c r="B333" s="69" t="s">
        <v>339</v>
      </c>
      <c r="C333" s="83" t="s">
        <v>349</v>
      </c>
      <c r="D333" s="84"/>
      <c r="E333" s="71">
        <f>E334</f>
        <v>1500</v>
      </c>
      <c r="F333" s="71">
        <f t="shared" ref="F333:G333" si="56">F334</f>
        <v>1500</v>
      </c>
      <c r="G333" s="71">
        <f t="shared" si="56"/>
        <v>1500</v>
      </c>
    </row>
    <row r="334" spans="1:7" ht="45" outlineLevel="2" x14ac:dyDescent="0.25">
      <c r="A334" s="68" t="s">
        <v>320</v>
      </c>
      <c r="B334" s="69" t="s">
        <v>339</v>
      </c>
      <c r="C334" s="83" t="s">
        <v>349</v>
      </c>
      <c r="D334" s="85">
        <v>600</v>
      </c>
      <c r="E334" s="71">
        <v>1500</v>
      </c>
      <c r="F334" s="119">
        <v>1500</v>
      </c>
      <c r="G334" s="119">
        <v>1500</v>
      </c>
    </row>
    <row r="335" spans="1:7" ht="75" outlineLevel="2" x14ac:dyDescent="0.25">
      <c r="A335" s="68" t="s">
        <v>350</v>
      </c>
      <c r="B335" s="69" t="s">
        <v>339</v>
      </c>
      <c r="C335" s="83" t="s">
        <v>351</v>
      </c>
      <c r="D335" s="85"/>
      <c r="E335" s="71">
        <f>E336</f>
        <v>6593.6</v>
      </c>
      <c r="F335" s="71">
        <f t="shared" ref="F335:G335" si="57">F336</f>
        <v>6926.6</v>
      </c>
      <c r="G335" s="71">
        <f t="shared" si="57"/>
        <v>7259.4</v>
      </c>
    </row>
    <row r="336" spans="1:7" ht="45" outlineLevel="2" x14ac:dyDescent="0.25">
      <c r="A336" s="68" t="s">
        <v>320</v>
      </c>
      <c r="B336" s="69" t="s">
        <v>339</v>
      </c>
      <c r="C336" s="83" t="s">
        <v>351</v>
      </c>
      <c r="D336" s="85">
        <v>600</v>
      </c>
      <c r="E336" s="71">
        <v>6593.6</v>
      </c>
      <c r="F336" s="119">
        <v>6926.6</v>
      </c>
      <c r="G336" s="119">
        <v>7259.4</v>
      </c>
    </row>
    <row r="337" spans="1:7" ht="45" outlineLevel="2" x14ac:dyDescent="0.25">
      <c r="A337" s="74" t="s">
        <v>323</v>
      </c>
      <c r="B337" s="75" t="s">
        <v>339</v>
      </c>
      <c r="C337" s="75" t="s">
        <v>324</v>
      </c>
      <c r="D337" s="76"/>
      <c r="E337" s="71">
        <f>E338</f>
        <v>5775.1</v>
      </c>
      <c r="F337" s="71">
        <f t="shared" ref="F337:G337" si="58">F338</f>
        <v>0</v>
      </c>
      <c r="G337" s="71">
        <f t="shared" si="58"/>
        <v>0</v>
      </c>
    </row>
    <row r="338" spans="1:7" ht="45" outlineLevel="2" x14ac:dyDescent="0.25">
      <c r="A338" s="74" t="s">
        <v>320</v>
      </c>
      <c r="B338" s="75" t="s">
        <v>339</v>
      </c>
      <c r="C338" s="75" t="s">
        <v>324</v>
      </c>
      <c r="D338" s="76">
        <v>600</v>
      </c>
      <c r="E338" s="71">
        <v>5775.1</v>
      </c>
      <c r="F338" s="119">
        <v>0</v>
      </c>
      <c r="G338" s="119">
        <v>0</v>
      </c>
    </row>
    <row r="339" spans="1:7" ht="60" outlineLevel="2" x14ac:dyDescent="0.25">
      <c r="A339" s="86" t="s">
        <v>352</v>
      </c>
      <c r="B339" s="69" t="s">
        <v>339</v>
      </c>
      <c r="C339" s="87" t="s">
        <v>353</v>
      </c>
      <c r="D339" s="88"/>
      <c r="E339" s="71">
        <f>E340</f>
        <v>124210.8</v>
      </c>
      <c r="F339" s="71">
        <f t="shared" ref="F339:G339" si="59">F340</f>
        <v>124445.2</v>
      </c>
      <c r="G339" s="71">
        <f t="shared" si="59"/>
        <v>0</v>
      </c>
    </row>
    <row r="340" spans="1:7" ht="45" outlineLevel="2" x14ac:dyDescent="0.25">
      <c r="A340" s="68" t="s">
        <v>320</v>
      </c>
      <c r="B340" s="69" t="s">
        <v>339</v>
      </c>
      <c r="C340" s="87" t="s">
        <v>353</v>
      </c>
      <c r="D340" s="88">
        <v>600</v>
      </c>
      <c r="E340" s="71">
        <v>124210.8</v>
      </c>
      <c r="F340" s="119">
        <v>124445.2</v>
      </c>
      <c r="G340" s="119">
        <v>0</v>
      </c>
    </row>
    <row r="341" spans="1:7" ht="120" outlineLevel="2" x14ac:dyDescent="0.25">
      <c r="A341" s="68" t="s">
        <v>354</v>
      </c>
      <c r="B341" s="69" t="s">
        <v>339</v>
      </c>
      <c r="C341" s="87" t="s">
        <v>355</v>
      </c>
      <c r="D341" s="88"/>
      <c r="E341" s="71">
        <f>E342</f>
        <v>8299.4</v>
      </c>
      <c r="F341" s="71">
        <f t="shared" ref="F341:G341" si="60">F342</f>
        <v>8315.2000000000007</v>
      </c>
      <c r="G341" s="71">
        <f t="shared" si="60"/>
        <v>0</v>
      </c>
    </row>
    <row r="342" spans="1:7" ht="45" outlineLevel="2" x14ac:dyDescent="0.25">
      <c r="A342" s="68" t="s">
        <v>320</v>
      </c>
      <c r="B342" s="69" t="s">
        <v>339</v>
      </c>
      <c r="C342" s="87" t="s">
        <v>355</v>
      </c>
      <c r="D342" s="88">
        <v>600</v>
      </c>
      <c r="E342" s="71">
        <v>8299.4</v>
      </c>
      <c r="F342" s="119">
        <v>8315.2000000000007</v>
      </c>
      <c r="G342" s="119">
        <v>0</v>
      </c>
    </row>
    <row r="343" spans="1:7" ht="75" outlineLevel="2" x14ac:dyDescent="0.25">
      <c r="A343" s="73" t="s">
        <v>356</v>
      </c>
      <c r="B343" s="69" t="s">
        <v>339</v>
      </c>
      <c r="C343" s="69" t="s">
        <v>357</v>
      </c>
      <c r="D343" s="70"/>
      <c r="E343" s="71">
        <f>E344</f>
        <v>183.8</v>
      </c>
      <c r="F343" s="71">
        <f t="shared" ref="F343:G343" si="61">F344</f>
        <v>183.8</v>
      </c>
      <c r="G343" s="71">
        <f t="shared" si="61"/>
        <v>183.8</v>
      </c>
    </row>
    <row r="344" spans="1:7" ht="45" outlineLevel="2" x14ac:dyDescent="0.25">
      <c r="A344" s="73" t="s">
        <v>320</v>
      </c>
      <c r="B344" s="69" t="s">
        <v>339</v>
      </c>
      <c r="C344" s="69" t="s">
        <v>357</v>
      </c>
      <c r="D344" s="70">
        <v>600</v>
      </c>
      <c r="E344" s="71">
        <v>183.8</v>
      </c>
      <c r="F344" s="119">
        <v>183.8</v>
      </c>
      <c r="G344" s="119">
        <v>183.8</v>
      </c>
    </row>
    <row r="345" spans="1:7" ht="180" outlineLevel="2" x14ac:dyDescent="0.25">
      <c r="A345" s="68" t="s">
        <v>325</v>
      </c>
      <c r="B345" s="69" t="s">
        <v>339</v>
      </c>
      <c r="C345" s="69" t="s">
        <v>326</v>
      </c>
      <c r="D345" s="69"/>
      <c r="E345" s="71">
        <f>E346</f>
        <v>1366084.5</v>
      </c>
      <c r="F345" s="71">
        <f t="shared" ref="F345:G345" si="62">F346</f>
        <v>1557554.9</v>
      </c>
      <c r="G345" s="71">
        <f t="shared" si="62"/>
        <v>1655345.4</v>
      </c>
    </row>
    <row r="346" spans="1:7" ht="45" outlineLevel="2" x14ac:dyDescent="0.25">
      <c r="A346" s="68" t="s">
        <v>320</v>
      </c>
      <c r="B346" s="69" t="s">
        <v>339</v>
      </c>
      <c r="C346" s="69" t="s">
        <v>326</v>
      </c>
      <c r="D346" s="69" t="s">
        <v>327</v>
      </c>
      <c r="E346" s="71">
        <v>1366084.5</v>
      </c>
      <c r="F346" s="119">
        <v>1557554.9</v>
      </c>
      <c r="G346" s="119">
        <v>1655345.4</v>
      </c>
    </row>
    <row r="347" spans="1:7" ht="165" outlineLevel="2" x14ac:dyDescent="0.25">
      <c r="A347" s="89" t="s">
        <v>358</v>
      </c>
      <c r="B347" s="69" t="s">
        <v>339</v>
      </c>
      <c r="C347" s="69" t="s">
        <v>359</v>
      </c>
      <c r="D347" s="69"/>
      <c r="E347" s="71">
        <f>E348</f>
        <v>18932.900000000001</v>
      </c>
      <c r="F347" s="71">
        <f t="shared" ref="F347:G347" si="63">F348</f>
        <v>18932.900000000001</v>
      </c>
      <c r="G347" s="71">
        <f t="shared" si="63"/>
        <v>18932.900000000001</v>
      </c>
    </row>
    <row r="348" spans="1:7" ht="45" outlineLevel="2" x14ac:dyDescent="0.25">
      <c r="A348" s="68" t="s">
        <v>320</v>
      </c>
      <c r="B348" s="69" t="s">
        <v>339</v>
      </c>
      <c r="C348" s="69" t="s">
        <v>359</v>
      </c>
      <c r="D348" s="69" t="s">
        <v>327</v>
      </c>
      <c r="E348" s="71">
        <v>18932.900000000001</v>
      </c>
      <c r="F348" s="119">
        <v>18932.900000000001</v>
      </c>
      <c r="G348" s="119">
        <v>18932.900000000001</v>
      </c>
    </row>
    <row r="349" spans="1:7" ht="165" outlineLevel="2" x14ac:dyDescent="0.25">
      <c r="A349" s="90" t="s">
        <v>360</v>
      </c>
      <c r="B349" s="69" t="s">
        <v>339</v>
      </c>
      <c r="C349" s="69" t="s">
        <v>361</v>
      </c>
      <c r="D349" s="69"/>
      <c r="E349" s="71">
        <f>E350</f>
        <v>2261</v>
      </c>
      <c r="F349" s="71">
        <f t="shared" ref="F349:G349" si="64">F350</f>
        <v>0</v>
      </c>
      <c r="G349" s="71">
        <f t="shared" si="64"/>
        <v>0</v>
      </c>
    </row>
    <row r="350" spans="1:7" ht="45" outlineLevel="2" x14ac:dyDescent="0.25">
      <c r="A350" s="68" t="s">
        <v>320</v>
      </c>
      <c r="B350" s="69" t="s">
        <v>339</v>
      </c>
      <c r="C350" s="69" t="s">
        <v>361</v>
      </c>
      <c r="D350" s="69" t="s">
        <v>327</v>
      </c>
      <c r="E350" s="71">
        <v>2261</v>
      </c>
      <c r="F350" s="119">
        <v>0</v>
      </c>
      <c r="G350" s="119">
        <v>0</v>
      </c>
    </row>
    <row r="351" spans="1:7" ht="30" outlineLevel="2" x14ac:dyDescent="0.25">
      <c r="A351" s="72" t="s">
        <v>362</v>
      </c>
      <c r="B351" s="69" t="s">
        <v>339</v>
      </c>
      <c r="C351" s="69" t="s">
        <v>363</v>
      </c>
      <c r="D351" s="70"/>
      <c r="E351" s="71">
        <f>E352</f>
        <v>709102.2</v>
      </c>
      <c r="F351" s="71">
        <f t="shared" ref="F351:G352" si="65">F352</f>
        <v>502169.59999999998</v>
      </c>
      <c r="G351" s="71">
        <f t="shared" si="65"/>
        <v>501916.2</v>
      </c>
    </row>
    <row r="352" spans="1:7" ht="45" outlineLevel="2" x14ac:dyDescent="0.25">
      <c r="A352" s="91" t="s">
        <v>364</v>
      </c>
      <c r="B352" s="69" t="s">
        <v>339</v>
      </c>
      <c r="C352" s="69" t="s">
        <v>365</v>
      </c>
      <c r="D352" s="70"/>
      <c r="E352" s="71">
        <f>E353</f>
        <v>709102.2</v>
      </c>
      <c r="F352" s="71">
        <f t="shared" si="65"/>
        <v>502169.59999999998</v>
      </c>
      <c r="G352" s="71">
        <f t="shared" si="65"/>
        <v>501916.2</v>
      </c>
    </row>
    <row r="353" spans="1:7" outlineLevel="2" x14ac:dyDescent="0.25">
      <c r="A353" s="72" t="s">
        <v>35</v>
      </c>
      <c r="B353" s="69" t="s">
        <v>339</v>
      </c>
      <c r="C353" s="69" t="s">
        <v>365</v>
      </c>
      <c r="D353" s="70">
        <v>800</v>
      </c>
      <c r="E353" s="71">
        <v>709102.2</v>
      </c>
      <c r="F353" s="119">
        <v>502169.59999999998</v>
      </c>
      <c r="G353" s="119">
        <v>501916.2</v>
      </c>
    </row>
    <row r="354" spans="1:7" ht="30" outlineLevel="2" x14ac:dyDescent="0.25">
      <c r="A354" s="91" t="s">
        <v>366</v>
      </c>
      <c r="B354" s="69" t="s">
        <v>339</v>
      </c>
      <c r="C354" s="69" t="s">
        <v>367</v>
      </c>
      <c r="D354" s="70"/>
      <c r="E354" s="71">
        <f>E355</f>
        <v>7760.2</v>
      </c>
      <c r="F354" s="71">
        <f t="shared" ref="F354:G355" si="66">F355</f>
        <v>7760.2</v>
      </c>
      <c r="G354" s="71">
        <f t="shared" si="66"/>
        <v>0</v>
      </c>
    </row>
    <row r="355" spans="1:7" ht="75" outlineLevel="2" x14ac:dyDescent="0.25">
      <c r="A355" s="91" t="s">
        <v>368</v>
      </c>
      <c r="B355" s="69" t="s">
        <v>339</v>
      </c>
      <c r="C355" s="69" t="s">
        <v>369</v>
      </c>
      <c r="D355" s="70"/>
      <c r="E355" s="71">
        <f>E356</f>
        <v>7760.2</v>
      </c>
      <c r="F355" s="71">
        <f t="shared" si="66"/>
        <v>7760.2</v>
      </c>
      <c r="G355" s="71">
        <f t="shared" si="66"/>
        <v>0</v>
      </c>
    </row>
    <row r="356" spans="1:7" ht="45" outlineLevel="2" x14ac:dyDescent="0.25">
      <c r="A356" s="73" t="s">
        <v>320</v>
      </c>
      <c r="B356" s="69" t="s">
        <v>339</v>
      </c>
      <c r="C356" s="69" t="s">
        <v>369</v>
      </c>
      <c r="D356" s="70">
        <v>600</v>
      </c>
      <c r="E356" s="71">
        <v>7760.2</v>
      </c>
      <c r="F356" s="119">
        <v>7760.2</v>
      </c>
      <c r="G356" s="119">
        <v>0</v>
      </c>
    </row>
    <row r="357" spans="1:7" ht="45" outlineLevel="2" x14ac:dyDescent="0.25">
      <c r="A357" s="68" t="s">
        <v>328</v>
      </c>
      <c r="B357" s="69" t="s">
        <v>339</v>
      </c>
      <c r="C357" s="69" t="s">
        <v>329</v>
      </c>
      <c r="D357" s="69"/>
      <c r="E357" s="71">
        <f>E358+E360</f>
        <v>14779.9</v>
      </c>
      <c r="F357" s="71">
        <f>F358+F360</f>
        <v>2127.6</v>
      </c>
      <c r="G357" s="71">
        <f>G358+G360</f>
        <v>2127.6</v>
      </c>
    </row>
    <row r="358" spans="1:7" ht="30" outlineLevel="2" x14ac:dyDescent="0.25">
      <c r="A358" s="73" t="s">
        <v>370</v>
      </c>
      <c r="B358" s="69" t="s">
        <v>339</v>
      </c>
      <c r="C358" s="69" t="s">
        <v>371</v>
      </c>
      <c r="D358" s="69"/>
      <c r="E358" s="71">
        <f>E359</f>
        <v>12652.3</v>
      </c>
      <c r="F358" s="71">
        <f t="shared" ref="F358:G358" si="67">F359</f>
        <v>0</v>
      </c>
      <c r="G358" s="71">
        <f t="shared" si="67"/>
        <v>0</v>
      </c>
    </row>
    <row r="359" spans="1:7" ht="45" outlineLevel="2" x14ac:dyDescent="0.25">
      <c r="A359" s="73" t="s">
        <v>320</v>
      </c>
      <c r="B359" s="69" t="s">
        <v>339</v>
      </c>
      <c r="C359" s="69" t="s">
        <v>371</v>
      </c>
      <c r="D359" s="69" t="s">
        <v>327</v>
      </c>
      <c r="E359" s="71">
        <v>12652.3</v>
      </c>
      <c r="F359" s="119">
        <v>0</v>
      </c>
      <c r="G359" s="119">
        <v>0</v>
      </c>
    </row>
    <row r="360" spans="1:7" ht="45" outlineLevel="2" x14ac:dyDescent="0.25">
      <c r="A360" s="68" t="s">
        <v>372</v>
      </c>
      <c r="B360" s="69" t="s">
        <v>339</v>
      </c>
      <c r="C360" s="69" t="s">
        <v>373</v>
      </c>
      <c r="D360" s="69"/>
      <c r="E360" s="71">
        <f>E361</f>
        <v>2127.6</v>
      </c>
      <c r="F360" s="71">
        <f t="shared" ref="F360:G360" si="68">F361</f>
        <v>2127.6</v>
      </c>
      <c r="G360" s="71">
        <f t="shared" si="68"/>
        <v>2127.6</v>
      </c>
    </row>
    <row r="361" spans="1:7" ht="45" outlineLevel="2" x14ac:dyDescent="0.25">
      <c r="A361" s="68" t="s">
        <v>320</v>
      </c>
      <c r="B361" s="69" t="s">
        <v>339</v>
      </c>
      <c r="C361" s="69" t="s">
        <v>373</v>
      </c>
      <c r="D361" s="69" t="s">
        <v>327</v>
      </c>
      <c r="E361" s="71">
        <v>2127.6</v>
      </c>
      <c r="F361" s="119">
        <v>2127.6</v>
      </c>
      <c r="G361" s="119">
        <v>2127.6</v>
      </c>
    </row>
    <row r="362" spans="1:7" ht="60" outlineLevel="2" x14ac:dyDescent="0.25">
      <c r="A362" s="92" t="s">
        <v>332</v>
      </c>
      <c r="B362" s="83" t="s">
        <v>339</v>
      </c>
      <c r="C362" s="83" t="s">
        <v>333</v>
      </c>
      <c r="D362" s="85"/>
      <c r="E362" s="71">
        <f>E363</f>
        <v>5636.3</v>
      </c>
      <c r="F362" s="71">
        <f t="shared" ref="F362:G362" si="69">F363</f>
        <v>5636.3</v>
      </c>
      <c r="G362" s="71">
        <f t="shared" si="69"/>
        <v>5636.3</v>
      </c>
    </row>
    <row r="363" spans="1:7" ht="45" outlineLevel="2" x14ac:dyDescent="0.25">
      <c r="A363" s="93" t="s">
        <v>334</v>
      </c>
      <c r="B363" s="83" t="s">
        <v>339</v>
      </c>
      <c r="C363" s="83" t="s">
        <v>335</v>
      </c>
      <c r="D363" s="85"/>
      <c r="E363" s="71">
        <f>E364+E366+E368</f>
        <v>5636.3</v>
      </c>
      <c r="F363" s="71">
        <f t="shared" ref="F363:G363" si="70">F364+F366+F368</f>
        <v>5636.3</v>
      </c>
      <c r="G363" s="71">
        <f t="shared" si="70"/>
        <v>5636.3</v>
      </c>
    </row>
    <row r="364" spans="1:7" ht="30" outlineLevel="2" x14ac:dyDescent="0.25">
      <c r="A364" s="91" t="s">
        <v>374</v>
      </c>
      <c r="B364" s="83" t="s">
        <v>339</v>
      </c>
      <c r="C364" s="83" t="s">
        <v>375</v>
      </c>
      <c r="D364" s="85"/>
      <c r="E364" s="71">
        <f>E365</f>
        <v>813.7</v>
      </c>
      <c r="F364" s="71">
        <f t="shared" ref="F364:G364" si="71">F365</f>
        <v>813.7</v>
      </c>
      <c r="G364" s="71">
        <f t="shared" si="71"/>
        <v>813.7</v>
      </c>
    </row>
    <row r="365" spans="1:7" ht="45" outlineLevel="2" x14ac:dyDescent="0.25">
      <c r="A365" s="68" t="s">
        <v>320</v>
      </c>
      <c r="B365" s="83" t="s">
        <v>339</v>
      </c>
      <c r="C365" s="83" t="s">
        <v>375</v>
      </c>
      <c r="D365" s="85">
        <v>600</v>
      </c>
      <c r="E365" s="71">
        <v>813.7</v>
      </c>
      <c r="F365" s="119">
        <v>813.7</v>
      </c>
      <c r="G365" s="119">
        <v>813.7</v>
      </c>
    </row>
    <row r="366" spans="1:7" ht="30" outlineLevel="2" x14ac:dyDescent="0.25">
      <c r="A366" s="82" t="s">
        <v>336</v>
      </c>
      <c r="B366" s="83" t="s">
        <v>339</v>
      </c>
      <c r="C366" s="83" t="s">
        <v>337</v>
      </c>
      <c r="D366" s="85"/>
      <c r="E366" s="71">
        <f>E367</f>
        <v>2022.6</v>
      </c>
      <c r="F366" s="71">
        <f t="shared" ref="F366:G366" si="72">F367</f>
        <v>2022.6</v>
      </c>
      <c r="G366" s="71">
        <f t="shared" si="72"/>
        <v>2022.6</v>
      </c>
    </row>
    <row r="367" spans="1:7" ht="45" outlineLevel="2" x14ac:dyDescent="0.25">
      <c r="A367" s="68" t="s">
        <v>320</v>
      </c>
      <c r="B367" s="83" t="s">
        <v>339</v>
      </c>
      <c r="C367" s="83" t="s">
        <v>337</v>
      </c>
      <c r="D367" s="85">
        <v>600</v>
      </c>
      <c r="E367" s="71">
        <v>2022.6</v>
      </c>
      <c r="F367" s="119">
        <v>2022.6</v>
      </c>
      <c r="G367" s="119">
        <v>2022.6</v>
      </c>
    </row>
    <row r="368" spans="1:7" ht="105" outlineLevel="2" x14ac:dyDescent="0.25">
      <c r="A368" s="68" t="s">
        <v>376</v>
      </c>
      <c r="B368" s="83" t="s">
        <v>339</v>
      </c>
      <c r="C368" s="83" t="s">
        <v>377</v>
      </c>
      <c r="D368" s="85"/>
      <c r="E368" s="71">
        <f>E369</f>
        <v>2800</v>
      </c>
      <c r="F368" s="71">
        <f t="shared" ref="F368:G368" si="73">F369</f>
        <v>2800</v>
      </c>
      <c r="G368" s="71">
        <f t="shared" si="73"/>
        <v>2800</v>
      </c>
    </row>
    <row r="369" spans="1:7" ht="30" outlineLevel="2" x14ac:dyDescent="0.25">
      <c r="A369" s="68" t="s">
        <v>21</v>
      </c>
      <c r="B369" s="83" t="s">
        <v>339</v>
      </c>
      <c r="C369" s="83" t="s">
        <v>377</v>
      </c>
      <c r="D369" s="85">
        <v>300</v>
      </c>
      <c r="E369" s="71">
        <v>2800</v>
      </c>
      <c r="F369" s="119">
        <v>2800</v>
      </c>
      <c r="G369" s="119">
        <v>2800</v>
      </c>
    </row>
    <row r="370" spans="1:7" outlineLevel="1" x14ac:dyDescent="0.25">
      <c r="A370" s="64" t="s">
        <v>378</v>
      </c>
      <c r="B370" s="94" t="s">
        <v>379</v>
      </c>
      <c r="C370" s="94"/>
      <c r="D370" s="95"/>
      <c r="E370" s="67">
        <f>E371+E382</f>
        <v>355414.19999999995</v>
      </c>
      <c r="F370" s="67">
        <f>F371+F382</f>
        <v>385725.1</v>
      </c>
      <c r="G370" s="67">
        <f>G371+G382</f>
        <v>372951.9</v>
      </c>
    </row>
    <row r="371" spans="1:7" ht="30" outlineLevel="2" x14ac:dyDescent="0.25">
      <c r="A371" s="68" t="s">
        <v>313</v>
      </c>
      <c r="B371" s="69" t="s">
        <v>379</v>
      </c>
      <c r="C371" s="69" t="s">
        <v>314</v>
      </c>
      <c r="D371" s="96"/>
      <c r="E371" s="71">
        <f>E372</f>
        <v>193500.9</v>
      </c>
      <c r="F371" s="71">
        <f>F372</f>
        <v>215218.5</v>
      </c>
      <c r="G371" s="71">
        <f>G372</f>
        <v>196297</v>
      </c>
    </row>
    <row r="372" spans="1:7" ht="30" outlineLevel="2" x14ac:dyDescent="0.25">
      <c r="A372" s="72" t="s">
        <v>315</v>
      </c>
      <c r="B372" s="69" t="s">
        <v>379</v>
      </c>
      <c r="C372" s="69" t="s">
        <v>316</v>
      </c>
      <c r="D372" s="96"/>
      <c r="E372" s="71">
        <f>E373</f>
        <v>193500.9</v>
      </c>
      <c r="F372" s="71">
        <f t="shared" ref="F372:G372" si="74">F373</f>
        <v>215218.5</v>
      </c>
      <c r="G372" s="71">
        <f t="shared" si="74"/>
        <v>196297</v>
      </c>
    </row>
    <row r="373" spans="1:7" ht="45" outlineLevel="2" x14ac:dyDescent="0.25">
      <c r="A373" s="72" t="s">
        <v>317</v>
      </c>
      <c r="B373" s="69" t="s">
        <v>379</v>
      </c>
      <c r="C373" s="69" t="s">
        <v>318</v>
      </c>
      <c r="D373" s="96"/>
      <c r="E373" s="71">
        <f>E374+E376+E378+E380</f>
        <v>193500.9</v>
      </c>
      <c r="F373" s="71">
        <f>F374+F376+F378+F380</f>
        <v>215218.5</v>
      </c>
      <c r="G373" s="71">
        <f>G374+G376+G378+G380</f>
        <v>196297</v>
      </c>
    </row>
    <row r="374" spans="1:7" ht="45" outlineLevel="2" x14ac:dyDescent="0.25">
      <c r="A374" s="137" t="s">
        <v>282</v>
      </c>
      <c r="B374" s="69" t="s">
        <v>379</v>
      </c>
      <c r="C374" s="69" t="s">
        <v>319</v>
      </c>
      <c r="D374" s="70"/>
      <c r="E374" s="71">
        <f>E375</f>
        <v>145023.9</v>
      </c>
      <c r="F374" s="71">
        <f t="shared" ref="F374:G374" si="75">F375</f>
        <v>153389</v>
      </c>
      <c r="G374" s="71">
        <f t="shared" si="75"/>
        <v>157694</v>
      </c>
    </row>
    <row r="375" spans="1:7" ht="45" outlineLevel="2" x14ac:dyDescent="0.25">
      <c r="A375" s="68" t="s">
        <v>320</v>
      </c>
      <c r="B375" s="69" t="s">
        <v>379</v>
      </c>
      <c r="C375" s="69" t="s">
        <v>319</v>
      </c>
      <c r="D375" s="70">
        <v>600</v>
      </c>
      <c r="E375" s="71">
        <v>145023.9</v>
      </c>
      <c r="F375" s="119">
        <v>153389</v>
      </c>
      <c r="G375" s="119">
        <v>157694</v>
      </c>
    </row>
    <row r="376" spans="1:7" ht="45" outlineLevel="2" x14ac:dyDescent="0.25">
      <c r="A376" s="68" t="s">
        <v>380</v>
      </c>
      <c r="B376" s="69" t="s">
        <v>379</v>
      </c>
      <c r="C376" s="69" t="s">
        <v>381</v>
      </c>
      <c r="D376" s="70"/>
      <c r="E376" s="71">
        <f>E377</f>
        <v>45971.4</v>
      </c>
      <c r="F376" s="71">
        <f t="shared" ref="F376:G376" si="76">F377</f>
        <v>61407.4</v>
      </c>
      <c r="G376" s="71">
        <f t="shared" si="76"/>
        <v>38339.4</v>
      </c>
    </row>
    <row r="377" spans="1:7" ht="45" outlineLevel="2" x14ac:dyDescent="0.25">
      <c r="A377" s="68" t="s">
        <v>320</v>
      </c>
      <c r="B377" s="69" t="s">
        <v>379</v>
      </c>
      <c r="C377" s="69" t="s">
        <v>381</v>
      </c>
      <c r="D377" s="70">
        <v>600</v>
      </c>
      <c r="E377" s="71">
        <v>45971.4</v>
      </c>
      <c r="F377" s="119">
        <v>61407.4</v>
      </c>
      <c r="G377" s="119">
        <v>38339.4</v>
      </c>
    </row>
    <row r="378" spans="1:7" ht="105" outlineLevel="2" x14ac:dyDescent="0.25">
      <c r="A378" s="68" t="s">
        <v>382</v>
      </c>
      <c r="B378" s="69" t="s">
        <v>379</v>
      </c>
      <c r="C378" s="69" t="s">
        <v>383</v>
      </c>
      <c r="D378" s="70"/>
      <c r="E378" s="71">
        <f>E379</f>
        <v>320.10000000000002</v>
      </c>
      <c r="F378" s="71">
        <f t="shared" ref="F378:G378" si="77">F379</f>
        <v>422.1</v>
      </c>
      <c r="G378" s="71">
        <f t="shared" si="77"/>
        <v>263.60000000000002</v>
      </c>
    </row>
    <row r="379" spans="1:7" ht="45" outlineLevel="2" x14ac:dyDescent="0.25">
      <c r="A379" s="68" t="s">
        <v>320</v>
      </c>
      <c r="B379" s="69" t="s">
        <v>379</v>
      </c>
      <c r="C379" s="69" t="s">
        <v>383</v>
      </c>
      <c r="D379" s="70">
        <v>600</v>
      </c>
      <c r="E379" s="71">
        <v>320.10000000000002</v>
      </c>
      <c r="F379" s="119">
        <v>422.1</v>
      </c>
      <c r="G379" s="119">
        <v>263.60000000000002</v>
      </c>
    </row>
    <row r="380" spans="1:7" ht="45" outlineLevel="2" x14ac:dyDescent="0.25">
      <c r="A380" s="74" t="s">
        <v>323</v>
      </c>
      <c r="B380" s="75" t="s">
        <v>379</v>
      </c>
      <c r="C380" s="75" t="s">
        <v>324</v>
      </c>
      <c r="D380" s="76"/>
      <c r="E380" s="71">
        <f>E381</f>
        <v>2185.5</v>
      </c>
      <c r="F380" s="71">
        <f t="shared" ref="F380:G380" si="78">F381</f>
        <v>0</v>
      </c>
      <c r="G380" s="71">
        <f t="shared" si="78"/>
        <v>0</v>
      </c>
    </row>
    <row r="381" spans="1:7" ht="45" outlineLevel="2" x14ac:dyDescent="0.25">
      <c r="A381" s="74" t="s">
        <v>320</v>
      </c>
      <c r="B381" s="75" t="s">
        <v>379</v>
      </c>
      <c r="C381" s="75" t="s">
        <v>324</v>
      </c>
      <c r="D381" s="76">
        <v>600</v>
      </c>
      <c r="E381" s="71">
        <v>2185.5</v>
      </c>
      <c r="F381" s="119">
        <v>0</v>
      </c>
      <c r="G381" s="119">
        <v>0</v>
      </c>
    </row>
    <row r="382" spans="1:7" ht="30" outlineLevel="2" x14ac:dyDescent="0.25">
      <c r="A382" s="16" t="s">
        <v>384</v>
      </c>
      <c r="B382" s="18" t="s">
        <v>379</v>
      </c>
      <c r="C382" s="44" t="s">
        <v>385</v>
      </c>
      <c r="D382" s="18"/>
      <c r="E382" s="97">
        <f>E383</f>
        <v>161913.29999999999</v>
      </c>
      <c r="F382" s="97">
        <f t="shared" ref="F382:G385" si="79">F383</f>
        <v>170506.6</v>
      </c>
      <c r="G382" s="97">
        <f t="shared" si="79"/>
        <v>176654.9</v>
      </c>
    </row>
    <row r="383" spans="1:7" ht="30" outlineLevel="2" x14ac:dyDescent="0.25">
      <c r="A383" s="14" t="s">
        <v>386</v>
      </c>
      <c r="B383" s="18" t="s">
        <v>379</v>
      </c>
      <c r="C383" s="18" t="s">
        <v>387</v>
      </c>
      <c r="D383" s="18"/>
      <c r="E383" s="97">
        <f>E384</f>
        <v>161913.29999999999</v>
      </c>
      <c r="F383" s="97">
        <f t="shared" si="79"/>
        <v>170506.6</v>
      </c>
      <c r="G383" s="97">
        <f t="shared" si="79"/>
        <v>176654.9</v>
      </c>
    </row>
    <row r="384" spans="1:7" ht="45" outlineLevel="2" x14ac:dyDescent="0.25">
      <c r="A384" s="14" t="s">
        <v>388</v>
      </c>
      <c r="B384" s="18" t="s">
        <v>379</v>
      </c>
      <c r="C384" s="45" t="s">
        <v>389</v>
      </c>
      <c r="D384" s="18"/>
      <c r="E384" s="97">
        <f>E385</f>
        <v>161913.29999999999</v>
      </c>
      <c r="F384" s="97">
        <f t="shared" si="79"/>
        <v>170506.6</v>
      </c>
      <c r="G384" s="97">
        <f t="shared" si="79"/>
        <v>176654.9</v>
      </c>
    </row>
    <row r="385" spans="1:7" ht="45" outlineLevel="2" x14ac:dyDescent="0.25">
      <c r="A385" s="16" t="s">
        <v>282</v>
      </c>
      <c r="B385" s="18" t="s">
        <v>379</v>
      </c>
      <c r="C385" s="18" t="s">
        <v>390</v>
      </c>
      <c r="D385" s="18"/>
      <c r="E385" s="97">
        <f>E386</f>
        <v>161913.29999999999</v>
      </c>
      <c r="F385" s="97">
        <f t="shared" si="79"/>
        <v>170506.6</v>
      </c>
      <c r="G385" s="97">
        <f t="shared" si="79"/>
        <v>176654.9</v>
      </c>
    </row>
    <row r="386" spans="1:7" ht="45" outlineLevel="2" x14ac:dyDescent="0.25">
      <c r="A386" s="14" t="s">
        <v>320</v>
      </c>
      <c r="B386" s="18" t="s">
        <v>379</v>
      </c>
      <c r="C386" s="18" t="s">
        <v>390</v>
      </c>
      <c r="D386" s="18" t="s">
        <v>327</v>
      </c>
      <c r="E386" s="97">
        <v>161913.29999999999</v>
      </c>
      <c r="F386" s="97">
        <v>170506.6</v>
      </c>
      <c r="G386" s="97">
        <v>176654.9</v>
      </c>
    </row>
    <row r="387" spans="1:7" outlineLevel="1" x14ac:dyDescent="0.25">
      <c r="A387" s="25" t="s">
        <v>391</v>
      </c>
      <c r="B387" s="18" t="s">
        <v>392</v>
      </c>
      <c r="C387" s="18"/>
      <c r="D387" s="18"/>
      <c r="E387" s="46">
        <f>E388</f>
        <v>23018.2</v>
      </c>
      <c r="F387" s="46">
        <f t="shared" ref="F387:G387" si="80">F388</f>
        <v>23908.2</v>
      </c>
      <c r="G387" s="46">
        <f t="shared" si="80"/>
        <v>23952.399999999998</v>
      </c>
    </row>
    <row r="388" spans="1:7" ht="30" outlineLevel="2" x14ac:dyDescent="0.25">
      <c r="A388" s="25" t="s">
        <v>393</v>
      </c>
      <c r="B388" s="18" t="s">
        <v>392</v>
      </c>
      <c r="C388" s="18" t="s">
        <v>394</v>
      </c>
      <c r="D388" s="18"/>
      <c r="E388" s="46">
        <f>E389+E394</f>
        <v>23018.2</v>
      </c>
      <c r="F388" s="46">
        <f>F389+F394</f>
        <v>23908.2</v>
      </c>
      <c r="G388" s="46">
        <f>G389+G394</f>
        <v>23952.399999999998</v>
      </c>
    </row>
    <row r="389" spans="1:7" ht="30" outlineLevel="2" x14ac:dyDescent="0.25">
      <c r="A389" s="25" t="s">
        <v>395</v>
      </c>
      <c r="B389" s="18" t="s">
        <v>392</v>
      </c>
      <c r="C389" s="18" t="s">
        <v>396</v>
      </c>
      <c r="D389" s="15"/>
      <c r="E389" s="46">
        <f>E390+E392</f>
        <v>1194.3999999999999</v>
      </c>
      <c r="F389" s="46">
        <f>F390+F392</f>
        <v>1575</v>
      </c>
      <c r="G389" s="46">
        <f>G390+G392</f>
        <v>983.30000000000007</v>
      </c>
    </row>
    <row r="390" spans="1:7" ht="30" outlineLevel="2" x14ac:dyDescent="0.25">
      <c r="A390" s="25" t="s">
        <v>397</v>
      </c>
      <c r="B390" s="18" t="s">
        <v>392</v>
      </c>
      <c r="C390" s="18" t="s">
        <v>398</v>
      </c>
      <c r="D390" s="15"/>
      <c r="E390" s="46">
        <f>E391</f>
        <v>1055.0999999999999</v>
      </c>
      <c r="F390" s="46">
        <f>F391</f>
        <v>1391.2</v>
      </c>
      <c r="G390" s="46">
        <f>G391</f>
        <v>868.6</v>
      </c>
    </row>
    <row r="391" spans="1:7" ht="30" outlineLevel="2" x14ac:dyDescent="0.25">
      <c r="A391" s="25" t="s">
        <v>230</v>
      </c>
      <c r="B391" s="18" t="s">
        <v>392</v>
      </c>
      <c r="C391" s="18" t="s">
        <v>398</v>
      </c>
      <c r="D391" s="15">
        <v>200</v>
      </c>
      <c r="E391" s="46">
        <v>1055.0999999999999</v>
      </c>
      <c r="F391" s="46">
        <v>1391.2</v>
      </c>
      <c r="G391" s="115">
        <v>868.6</v>
      </c>
    </row>
    <row r="392" spans="1:7" ht="30" outlineLevel="2" x14ac:dyDescent="0.25">
      <c r="A392" s="41" t="s">
        <v>399</v>
      </c>
      <c r="B392" s="18" t="s">
        <v>392</v>
      </c>
      <c r="C392" s="18" t="s">
        <v>400</v>
      </c>
      <c r="D392" s="15"/>
      <c r="E392" s="46">
        <f>E393</f>
        <v>139.30000000000001</v>
      </c>
      <c r="F392" s="46">
        <f>F393</f>
        <v>183.8</v>
      </c>
      <c r="G392" s="46">
        <f>G393</f>
        <v>114.7</v>
      </c>
    </row>
    <row r="393" spans="1:7" ht="30" outlineLevel="2" x14ac:dyDescent="0.25">
      <c r="A393" s="25" t="s">
        <v>21</v>
      </c>
      <c r="B393" s="18" t="s">
        <v>392</v>
      </c>
      <c r="C393" s="18" t="s">
        <v>400</v>
      </c>
      <c r="D393" s="15">
        <v>300</v>
      </c>
      <c r="E393" s="46">
        <v>139.30000000000001</v>
      </c>
      <c r="F393" s="46">
        <v>183.8</v>
      </c>
      <c r="G393" s="115">
        <v>114.7</v>
      </c>
    </row>
    <row r="394" spans="1:7" ht="45" outlineLevel="2" x14ac:dyDescent="0.25">
      <c r="A394" s="25" t="s">
        <v>401</v>
      </c>
      <c r="B394" s="18" t="s">
        <v>392</v>
      </c>
      <c r="C394" s="18" t="s">
        <v>402</v>
      </c>
      <c r="D394" s="15"/>
      <c r="E394" s="46">
        <f t="shared" ref="E394:G395" si="81">E395</f>
        <v>21823.8</v>
      </c>
      <c r="F394" s="46">
        <f t="shared" si="81"/>
        <v>22333.200000000001</v>
      </c>
      <c r="G394" s="46">
        <f t="shared" si="81"/>
        <v>22969.1</v>
      </c>
    </row>
    <row r="395" spans="1:7" ht="45" outlineLevel="2" x14ac:dyDescent="0.25">
      <c r="A395" s="25" t="s">
        <v>70</v>
      </c>
      <c r="B395" s="18" t="s">
        <v>392</v>
      </c>
      <c r="C395" s="18" t="s">
        <v>403</v>
      </c>
      <c r="D395" s="15"/>
      <c r="E395" s="46">
        <f t="shared" si="81"/>
        <v>21823.8</v>
      </c>
      <c r="F395" s="46">
        <f t="shared" si="81"/>
        <v>22333.200000000001</v>
      </c>
      <c r="G395" s="46">
        <f t="shared" si="81"/>
        <v>22969.1</v>
      </c>
    </row>
    <row r="396" spans="1:7" ht="45" outlineLevel="2" x14ac:dyDescent="0.25">
      <c r="A396" s="25" t="s">
        <v>320</v>
      </c>
      <c r="B396" s="18" t="s">
        <v>392</v>
      </c>
      <c r="C396" s="18" t="s">
        <v>403</v>
      </c>
      <c r="D396" s="15">
        <v>600</v>
      </c>
      <c r="E396" s="46">
        <v>21823.8</v>
      </c>
      <c r="F396" s="46">
        <v>22333.200000000001</v>
      </c>
      <c r="G396" s="115">
        <v>22969.1</v>
      </c>
    </row>
    <row r="397" spans="1:7" ht="22.5" customHeight="1" outlineLevel="1" x14ac:dyDescent="0.25">
      <c r="A397" s="64" t="s">
        <v>404</v>
      </c>
      <c r="B397" s="65" t="s">
        <v>405</v>
      </c>
      <c r="C397" s="98"/>
      <c r="D397" s="66"/>
      <c r="E397" s="67">
        <f>E398</f>
        <v>188930</v>
      </c>
      <c r="F397" s="67">
        <f t="shared" ref="F397:G397" si="82">F398</f>
        <v>195624.3</v>
      </c>
      <c r="G397" s="67">
        <f t="shared" si="82"/>
        <v>199196.60000000003</v>
      </c>
    </row>
    <row r="398" spans="1:7" ht="30" outlineLevel="2" x14ac:dyDescent="0.25">
      <c r="A398" s="68" t="s">
        <v>313</v>
      </c>
      <c r="B398" s="69" t="s">
        <v>405</v>
      </c>
      <c r="C398" s="69" t="s">
        <v>314</v>
      </c>
      <c r="D398" s="70"/>
      <c r="E398" s="71">
        <f>E399+E409+E429</f>
        <v>188930</v>
      </c>
      <c r="F398" s="71">
        <f t="shared" ref="F398:G398" si="83">F399+F409+F429</f>
        <v>195624.3</v>
      </c>
      <c r="G398" s="71">
        <f t="shared" si="83"/>
        <v>199196.60000000003</v>
      </c>
    </row>
    <row r="399" spans="1:7" ht="30" outlineLevel="2" x14ac:dyDescent="0.25">
      <c r="A399" s="72" t="s">
        <v>315</v>
      </c>
      <c r="B399" s="69" t="s">
        <v>405</v>
      </c>
      <c r="C399" s="69" t="s">
        <v>316</v>
      </c>
      <c r="D399" s="70"/>
      <c r="E399" s="71">
        <f>E400</f>
        <v>4307.3999999999996</v>
      </c>
      <c r="F399" s="71">
        <f t="shared" ref="F399:G399" si="84">F400</f>
        <v>4147.6000000000004</v>
      </c>
      <c r="G399" s="71">
        <f t="shared" si="84"/>
        <v>1210.8</v>
      </c>
    </row>
    <row r="400" spans="1:7" ht="45" outlineLevel="2" x14ac:dyDescent="0.25">
      <c r="A400" s="72" t="s">
        <v>317</v>
      </c>
      <c r="B400" s="69" t="s">
        <v>405</v>
      </c>
      <c r="C400" s="69" t="s">
        <v>318</v>
      </c>
      <c r="D400" s="70"/>
      <c r="E400" s="71">
        <f>E401+E404+E407</f>
        <v>4307.3999999999996</v>
      </c>
      <c r="F400" s="71">
        <f t="shared" ref="F400:G400" si="85">F401+F404+F407</f>
        <v>4147.6000000000004</v>
      </c>
      <c r="G400" s="71">
        <f t="shared" si="85"/>
        <v>1210.8</v>
      </c>
    </row>
    <row r="401" spans="1:7" ht="60" outlineLevel="2" x14ac:dyDescent="0.25">
      <c r="A401" s="72" t="s">
        <v>406</v>
      </c>
      <c r="B401" s="69" t="s">
        <v>405</v>
      </c>
      <c r="C401" s="69" t="s">
        <v>407</v>
      </c>
      <c r="D401" s="70"/>
      <c r="E401" s="71">
        <f>E402+E403</f>
        <v>1022.5999999999999</v>
      </c>
      <c r="F401" s="71">
        <f t="shared" ref="F401:G401" si="86">F402+F403</f>
        <v>1021.8</v>
      </c>
      <c r="G401" s="71">
        <f t="shared" si="86"/>
        <v>1021.5</v>
      </c>
    </row>
    <row r="402" spans="1:7" ht="75" outlineLevel="2" x14ac:dyDescent="0.25">
      <c r="A402" s="68" t="s">
        <v>13</v>
      </c>
      <c r="B402" s="69" t="s">
        <v>405</v>
      </c>
      <c r="C402" s="69" t="s">
        <v>407</v>
      </c>
      <c r="D402" s="70">
        <v>100</v>
      </c>
      <c r="E402" s="71">
        <v>559.4</v>
      </c>
      <c r="F402" s="119">
        <v>559.4</v>
      </c>
      <c r="G402" s="119">
        <v>559.4</v>
      </c>
    </row>
    <row r="403" spans="1:7" ht="30" outlineLevel="2" x14ac:dyDescent="0.25">
      <c r="A403" s="68" t="s">
        <v>230</v>
      </c>
      <c r="B403" s="69" t="s">
        <v>405</v>
      </c>
      <c r="C403" s="69" t="s">
        <v>407</v>
      </c>
      <c r="D403" s="70">
        <v>200</v>
      </c>
      <c r="E403" s="71">
        <v>463.2</v>
      </c>
      <c r="F403" s="119">
        <v>462.4</v>
      </c>
      <c r="G403" s="119">
        <v>462.1</v>
      </c>
    </row>
    <row r="404" spans="1:7" ht="120" outlineLevel="2" x14ac:dyDescent="0.25">
      <c r="A404" s="68" t="s">
        <v>354</v>
      </c>
      <c r="B404" s="69" t="s">
        <v>405</v>
      </c>
      <c r="C404" s="69" t="s">
        <v>355</v>
      </c>
      <c r="D404" s="70"/>
      <c r="E404" s="71">
        <f>E405+E406</f>
        <v>1306.2</v>
      </c>
      <c r="F404" s="71">
        <f t="shared" ref="F404:G404" si="87">F405+F406</f>
        <v>1308.6000000000001</v>
      </c>
      <c r="G404" s="71">
        <f t="shared" si="87"/>
        <v>0</v>
      </c>
    </row>
    <row r="405" spans="1:7" ht="75" outlineLevel="2" x14ac:dyDescent="0.25">
      <c r="A405" s="68" t="s">
        <v>13</v>
      </c>
      <c r="B405" s="69" t="s">
        <v>405</v>
      </c>
      <c r="C405" s="69" t="s">
        <v>355</v>
      </c>
      <c r="D405" s="70">
        <v>100</v>
      </c>
      <c r="E405" s="71">
        <v>1110.4000000000001</v>
      </c>
      <c r="F405" s="119">
        <v>1110.4000000000001</v>
      </c>
      <c r="G405" s="119">
        <v>0</v>
      </c>
    </row>
    <row r="406" spans="1:7" ht="30" outlineLevel="2" x14ac:dyDescent="0.25">
      <c r="A406" s="68" t="s">
        <v>230</v>
      </c>
      <c r="B406" s="69" t="s">
        <v>405</v>
      </c>
      <c r="C406" s="69" t="s">
        <v>355</v>
      </c>
      <c r="D406" s="70">
        <v>200</v>
      </c>
      <c r="E406" s="71">
        <v>195.8</v>
      </c>
      <c r="F406" s="119">
        <v>198.2</v>
      </c>
      <c r="G406" s="119">
        <v>0</v>
      </c>
    </row>
    <row r="407" spans="1:7" ht="105" outlineLevel="2" x14ac:dyDescent="0.25">
      <c r="A407" s="89" t="s">
        <v>408</v>
      </c>
      <c r="B407" s="69" t="s">
        <v>405</v>
      </c>
      <c r="C407" s="69" t="s">
        <v>409</v>
      </c>
      <c r="D407" s="69"/>
      <c r="E407" s="71">
        <f>E408</f>
        <v>1978.6</v>
      </c>
      <c r="F407" s="71">
        <f t="shared" ref="F407:G407" si="88">F408</f>
        <v>1817.2</v>
      </c>
      <c r="G407" s="71">
        <f t="shared" si="88"/>
        <v>189.3</v>
      </c>
    </row>
    <row r="408" spans="1:7" ht="30" outlineLevel="2" x14ac:dyDescent="0.25">
      <c r="A408" s="68" t="s">
        <v>230</v>
      </c>
      <c r="B408" s="69" t="s">
        <v>405</v>
      </c>
      <c r="C408" s="69" t="s">
        <v>409</v>
      </c>
      <c r="D408" s="69" t="s">
        <v>41</v>
      </c>
      <c r="E408" s="71">
        <v>1978.6</v>
      </c>
      <c r="F408" s="119">
        <v>1817.2</v>
      </c>
      <c r="G408" s="119">
        <v>189.3</v>
      </c>
    </row>
    <row r="409" spans="1:7" ht="30" outlineLevel="2" x14ac:dyDescent="0.25">
      <c r="A409" s="72" t="s">
        <v>410</v>
      </c>
      <c r="B409" s="69" t="s">
        <v>405</v>
      </c>
      <c r="C409" s="83" t="s">
        <v>411</v>
      </c>
      <c r="D409" s="70"/>
      <c r="E409" s="71">
        <f>E410+E420+E426</f>
        <v>36607.599999999999</v>
      </c>
      <c r="F409" s="71">
        <f t="shared" ref="F409:G409" si="89">F410+F420+F426</f>
        <v>36294</v>
      </c>
      <c r="G409" s="71">
        <f t="shared" si="89"/>
        <v>35776.5</v>
      </c>
    </row>
    <row r="410" spans="1:7" ht="45" outlineLevel="2" x14ac:dyDescent="0.25">
      <c r="A410" s="91" t="s">
        <v>412</v>
      </c>
      <c r="B410" s="69" t="s">
        <v>405</v>
      </c>
      <c r="C410" s="83" t="s">
        <v>413</v>
      </c>
      <c r="D410" s="70"/>
      <c r="E410" s="71">
        <f>E411+E413+E415+E418</f>
        <v>20749.2</v>
      </c>
      <c r="F410" s="71">
        <f t="shared" ref="F410:G410" si="90">F411+F413+F415+F418</f>
        <v>20783.199999999997</v>
      </c>
      <c r="G410" s="71">
        <f t="shared" si="90"/>
        <v>20784.099999999999</v>
      </c>
    </row>
    <row r="411" spans="1:7" ht="60" outlineLevel="2" x14ac:dyDescent="0.25">
      <c r="A411" s="68" t="s">
        <v>414</v>
      </c>
      <c r="B411" s="69" t="s">
        <v>405</v>
      </c>
      <c r="C411" s="69" t="s">
        <v>415</v>
      </c>
      <c r="D411" s="70"/>
      <c r="E411" s="71">
        <f>E412</f>
        <v>61.3</v>
      </c>
      <c r="F411" s="71">
        <f t="shared" ref="F411:G411" si="91">F412</f>
        <v>63.3</v>
      </c>
      <c r="G411" s="71">
        <f t="shared" si="91"/>
        <v>64.2</v>
      </c>
    </row>
    <row r="412" spans="1:7" ht="30" outlineLevel="2" x14ac:dyDescent="0.25">
      <c r="A412" s="68" t="s">
        <v>230</v>
      </c>
      <c r="B412" s="69" t="s">
        <v>405</v>
      </c>
      <c r="C412" s="69" t="s">
        <v>415</v>
      </c>
      <c r="D412" s="70">
        <v>200</v>
      </c>
      <c r="E412" s="71">
        <v>61.3</v>
      </c>
      <c r="F412" s="119">
        <v>63.3</v>
      </c>
      <c r="G412" s="119">
        <v>64.2</v>
      </c>
    </row>
    <row r="413" spans="1:7" ht="90" outlineLevel="2" x14ac:dyDescent="0.25">
      <c r="A413" s="68" t="s">
        <v>416</v>
      </c>
      <c r="B413" s="69" t="s">
        <v>405</v>
      </c>
      <c r="C413" s="69" t="s">
        <v>417</v>
      </c>
      <c r="D413" s="70"/>
      <c r="E413" s="71">
        <f>E414</f>
        <v>2.2000000000000002</v>
      </c>
      <c r="F413" s="71">
        <f t="shared" ref="F413:G413" si="92">F414</f>
        <v>2.2999999999999998</v>
      </c>
      <c r="G413" s="71">
        <f t="shared" si="92"/>
        <v>2.2999999999999998</v>
      </c>
    </row>
    <row r="414" spans="1:7" ht="30" outlineLevel="2" x14ac:dyDescent="0.25">
      <c r="A414" s="68" t="s">
        <v>230</v>
      </c>
      <c r="B414" s="69" t="s">
        <v>405</v>
      </c>
      <c r="C414" s="69" t="s">
        <v>417</v>
      </c>
      <c r="D414" s="70">
        <v>200</v>
      </c>
      <c r="E414" s="71">
        <v>2.2000000000000002</v>
      </c>
      <c r="F414" s="119">
        <v>2.2999999999999998</v>
      </c>
      <c r="G414" s="119">
        <v>2.2999999999999998</v>
      </c>
    </row>
    <row r="415" spans="1:7" ht="60" outlineLevel="2" x14ac:dyDescent="0.25">
      <c r="A415" s="68" t="s">
        <v>418</v>
      </c>
      <c r="B415" s="69" t="s">
        <v>405</v>
      </c>
      <c r="C415" s="83" t="s">
        <v>419</v>
      </c>
      <c r="D415" s="70"/>
      <c r="E415" s="71">
        <f>E416+E417</f>
        <v>19917.3</v>
      </c>
      <c r="F415" s="71">
        <f t="shared" ref="F415:G415" si="93">F416+F417</f>
        <v>19917.3</v>
      </c>
      <c r="G415" s="71">
        <f t="shared" si="93"/>
        <v>19917.3</v>
      </c>
    </row>
    <row r="416" spans="1:7" ht="75" outlineLevel="2" x14ac:dyDescent="0.25">
      <c r="A416" s="68" t="s">
        <v>13</v>
      </c>
      <c r="B416" s="69" t="s">
        <v>405</v>
      </c>
      <c r="C416" s="83" t="s">
        <v>419</v>
      </c>
      <c r="D416" s="85">
        <v>100</v>
      </c>
      <c r="E416" s="71">
        <v>19517.3</v>
      </c>
      <c r="F416" s="119">
        <v>19517.3</v>
      </c>
      <c r="G416" s="119">
        <v>19517.3</v>
      </c>
    </row>
    <row r="417" spans="1:7" ht="30" outlineLevel="2" x14ac:dyDescent="0.25">
      <c r="A417" s="68" t="s">
        <v>230</v>
      </c>
      <c r="B417" s="69" t="s">
        <v>405</v>
      </c>
      <c r="C417" s="83" t="s">
        <v>419</v>
      </c>
      <c r="D417" s="85">
        <v>200</v>
      </c>
      <c r="E417" s="71">
        <v>400</v>
      </c>
      <c r="F417" s="119">
        <v>400</v>
      </c>
      <c r="G417" s="119">
        <v>400</v>
      </c>
    </row>
    <row r="418" spans="1:7" ht="90" outlineLevel="2" x14ac:dyDescent="0.25">
      <c r="A418" s="68" t="s">
        <v>420</v>
      </c>
      <c r="B418" s="69" t="s">
        <v>405</v>
      </c>
      <c r="C418" s="69" t="s">
        <v>421</v>
      </c>
      <c r="D418" s="85"/>
      <c r="E418" s="71">
        <f>E419</f>
        <v>768.4</v>
      </c>
      <c r="F418" s="71">
        <f t="shared" ref="F418:G418" si="94">F419</f>
        <v>800.3</v>
      </c>
      <c r="G418" s="71">
        <f t="shared" si="94"/>
        <v>800.3</v>
      </c>
    </row>
    <row r="419" spans="1:7" ht="30" outlineLevel="2" x14ac:dyDescent="0.25">
      <c r="A419" s="68" t="s">
        <v>230</v>
      </c>
      <c r="B419" s="69" t="s">
        <v>405</v>
      </c>
      <c r="C419" s="69" t="s">
        <v>421</v>
      </c>
      <c r="D419" s="85">
        <v>200</v>
      </c>
      <c r="E419" s="71">
        <v>768.4</v>
      </c>
      <c r="F419" s="119">
        <v>800.3</v>
      </c>
      <c r="G419" s="119">
        <v>800.3</v>
      </c>
    </row>
    <row r="420" spans="1:7" ht="30" outlineLevel="2" x14ac:dyDescent="0.25">
      <c r="A420" s="68" t="s">
        <v>422</v>
      </c>
      <c r="B420" s="69" t="s">
        <v>405</v>
      </c>
      <c r="C420" s="69" t="s">
        <v>423</v>
      </c>
      <c r="D420" s="85"/>
      <c r="E420" s="71">
        <f>E423+E421</f>
        <v>14603.3</v>
      </c>
      <c r="F420" s="71">
        <f t="shared" ref="F420:G420" si="95">F423+F421</f>
        <v>14751.3</v>
      </c>
      <c r="G420" s="71">
        <f t="shared" si="95"/>
        <v>14518.2</v>
      </c>
    </row>
    <row r="421" spans="1:7" ht="30" outlineLevel="2" x14ac:dyDescent="0.25">
      <c r="A421" s="72" t="s">
        <v>424</v>
      </c>
      <c r="B421" s="69" t="s">
        <v>405</v>
      </c>
      <c r="C421" s="69" t="s">
        <v>425</v>
      </c>
      <c r="D421" s="70"/>
      <c r="E421" s="71">
        <f>E422</f>
        <v>464.8</v>
      </c>
      <c r="F421" s="71">
        <f t="shared" ref="F421:G421" si="96">F422</f>
        <v>612.79999999999995</v>
      </c>
      <c r="G421" s="71">
        <f t="shared" si="96"/>
        <v>382.6</v>
      </c>
    </row>
    <row r="422" spans="1:7" ht="45" outlineLevel="2" x14ac:dyDescent="0.25">
      <c r="A422" s="68" t="s">
        <v>320</v>
      </c>
      <c r="B422" s="69" t="s">
        <v>405</v>
      </c>
      <c r="C422" s="69" t="s">
        <v>425</v>
      </c>
      <c r="D422" s="70">
        <v>600</v>
      </c>
      <c r="E422" s="71">
        <v>464.8</v>
      </c>
      <c r="F422" s="119">
        <v>612.79999999999995</v>
      </c>
      <c r="G422" s="119">
        <v>382.6</v>
      </c>
    </row>
    <row r="423" spans="1:7" ht="60" outlineLevel="2" x14ac:dyDescent="0.25">
      <c r="A423" s="68" t="s">
        <v>426</v>
      </c>
      <c r="B423" s="69" t="s">
        <v>405</v>
      </c>
      <c r="C423" s="99" t="s">
        <v>427</v>
      </c>
      <c r="D423" s="70"/>
      <c r="E423" s="71">
        <f>E424+E425</f>
        <v>14138.5</v>
      </c>
      <c r="F423" s="71">
        <f t="shared" ref="F423:G423" si="97">F424+F425</f>
        <v>14138.5</v>
      </c>
      <c r="G423" s="71">
        <f t="shared" si="97"/>
        <v>14135.6</v>
      </c>
    </row>
    <row r="424" spans="1:7" ht="30" outlineLevel="2" x14ac:dyDescent="0.25">
      <c r="A424" s="68" t="s">
        <v>230</v>
      </c>
      <c r="B424" s="69" t="s">
        <v>405</v>
      </c>
      <c r="C424" s="99" t="s">
        <v>427</v>
      </c>
      <c r="D424" s="70">
        <v>200</v>
      </c>
      <c r="E424" s="71">
        <v>50.5</v>
      </c>
      <c r="F424" s="119">
        <v>50.5</v>
      </c>
      <c r="G424" s="119">
        <v>50.5</v>
      </c>
    </row>
    <row r="425" spans="1:7" ht="30" outlineLevel="2" x14ac:dyDescent="0.25">
      <c r="A425" s="68" t="s">
        <v>21</v>
      </c>
      <c r="B425" s="69" t="s">
        <v>405</v>
      </c>
      <c r="C425" s="99" t="s">
        <v>427</v>
      </c>
      <c r="D425" s="70">
        <v>300</v>
      </c>
      <c r="E425" s="71">
        <v>14088</v>
      </c>
      <c r="F425" s="119">
        <v>14088</v>
      </c>
      <c r="G425" s="119">
        <v>14085.1</v>
      </c>
    </row>
    <row r="426" spans="1:7" ht="30" outlineLevel="2" x14ac:dyDescent="0.25">
      <c r="A426" s="100" t="s">
        <v>428</v>
      </c>
      <c r="B426" s="69" t="s">
        <v>405</v>
      </c>
      <c r="C426" s="99" t="s">
        <v>429</v>
      </c>
      <c r="D426" s="85"/>
      <c r="E426" s="71">
        <f>E427</f>
        <v>1255.0999999999999</v>
      </c>
      <c r="F426" s="71">
        <f t="shared" ref="F426:G427" si="98">F427</f>
        <v>759.5</v>
      </c>
      <c r="G426" s="71">
        <f t="shared" si="98"/>
        <v>474.2</v>
      </c>
    </row>
    <row r="427" spans="1:7" ht="30" outlineLevel="2" x14ac:dyDescent="0.25">
      <c r="A427" s="100" t="s">
        <v>430</v>
      </c>
      <c r="B427" s="69" t="s">
        <v>405</v>
      </c>
      <c r="C427" s="99" t="s">
        <v>431</v>
      </c>
      <c r="D427" s="85"/>
      <c r="E427" s="71">
        <f>E428</f>
        <v>1255.0999999999999</v>
      </c>
      <c r="F427" s="71">
        <f t="shared" si="98"/>
        <v>759.5</v>
      </c>
      <c r="G427" s="71">
        <f t="shared" si="98"/>
        <v>474.2</v>
      </c>
    </row>
    <row r="428" spans="1:7" ht="45" outlineLevel="2" x14ac:dyDescent="0.25">
      <c r="A428" s="68" t="s">
        <v>320</v>
      </c>
      <c r="B428" s="69" t="s">
        <v>405</v>
      </c>
      <c r="C428" s="99" t="s">
        <v>431</v>
      </c>
      <c r="D428" s="85">
        <v>600</v>
      </c>
      <c r="E428" s="71">
        <v>1255.0999999999999</v>
      </c>
      <c r="F428" s="119">
        <v>759.5</v>
      </c>
      <c r="G428" s="119">
        <v>474.2</v>
      </c>
    </row>
    <row r="429" spans="1:7" ht="60" outlineLevel="2" x14ac:dyDescent="0.25">
      <c r="A429" s="68" t="s">
        <v>432</v>
      </c>
      <c r="B429" s="69" t="s">
        <v>405</v>
      </c>
      <c r="C429" s="83" t="s">
        <v>333</v>
      </c>
      <c r="D429" s="70"/>
      <c r="E429" s="71">
        <f>E430+E439</f>
        <v>148015</v>
      </c>
      <c r="F429" s="71">
        <f>F430+F439</f>
        <v>155182.69999999998</v>
      </c>
      <c r="G429" s="71">
        <f>G430+G439</f>
        <v>162209.30000000002</v>
      </c>
    </row>
    <row r="430" spans="1:7" ht="30" outlineLevel="2" x14ac:dyDescent="0.25">
      <c r="A430" s="68" t="s">
        <v>433</v>
      </c>
      <c r="B430" s="69" t="s">
        <v>405</v>
      </c>
      <c r="C430" s="83" t="s">
        <v>434</v>
      </c>
      <c r="D430" s="70"/>
      <c r="E430" s="71">
        <f>E431+E434</f>
        <v>147064.4</v>
      </c>
      <c r="F430" s="71">
        <f t="shared" ref="F430:G430" si="99">F431+F434</f>
        <v>153929.29999999999</v>
      </c>
      <c r="G430" s="71">
        <f t="shared" si="99"/>
        <v>161426.70000000001</v>
      </c>
    </row>
    <row r="431" spans="1:7" ht="45" outlineLevel="2" x14ac:dyDescent="0.25">
      <c r="A431" s="72" t="s">
        <v>33</v>
      </c>
      <c r="B431" s="69" t="s">
        <v>405</v>
      </c>
      <c r="C431" s="99" t="s">
        <v>435</v>
      </c>
      <c r="D431" s="70"/>
      <c r="E431" s="71">
        <f>E432+E433</f>
        <v>44936.9</v>
      </c>
      <c r="F431" s="71">
        <f t="shared" ref="F431:G431" si="100">F432+F433</f>
        <v>47609.8</v>
      </c>
      <c r="G431" s="71">
        <f t="shared" si="100"/>
        <v>51322.5</v>
      </c>
    </row>
    <row r="432" spans="1:7" ht="75" outlineLevel="2" x14ac:dyDescent="0.25">
      <c r="A432" s="68" t="s">
        <v>13</v>
      </c>
      <c r="B432" s="69" t="s">
        <v>405</v>
      </c>
      <c r="C432" s="99" t="s">
        <v>435</v>
      </c>
      <c r="D432" s="70">
        <v>100</v>
      </c>
      <c r="E432" s="71">
        <f>33834.8+10218.1+60.9</f>
        <v>44113.8</v>
      </c>
      <c r="F432" s="119">
        <f>35839.1+10823.4+60.9</f>
        <v>46723.4</v>
      </c>
      <c r="G432" s="119">
        <f>37923.6+11452.9+60.9+1110.4</f>
        <v>50547.8</v>
      </c>
    </row>
    <row r="433" spans="1:7" ht="30" outlineLevel="2" x14ac:dyDescent="0.25">
      <c r="A433" s="68" t="s">
        <v>230</v>
      </c>
      <c r="B433" s="69" t="s">
        <v>405</v>
      </c>
      <c r="C433" s="99" t="s">
        <v>435</v>
      </c>
      <c r="D433" s="70">
        <v>200</v>
      </c>
      <c r="E433" s="71">
        <f>233-60.9+249+331+71</f>
        <v>823.1</v>
      </c>
      <c r="F433" s="119">
        <f>249+330.1+71+297.2-60.9</f>
        <v>886.4</v>
      </c>
      <c r="G433" s="119">
        <f>249+330.1+71+185.5-60.9</f>
        <v>774.7</v>
      </c>
    </row>
    <row r="434" spans="1:7" ht="45" outlineLevel="2" x14ac:dyDescent="0.25">
      <c r="A434" s="137" t="s">
        <v>282</v>
      </c>
      <c r="B434" s="69" t="s">
        <v>405</v>
      </c>
      <c r="C434" s="99" t="s">
        <v>436</v>
      </c>
      <c r="D434" s="70"/>
      <c r="E434" s="71">
        <f>E435+E436+E438+E437</f>
        <v>102127.49999999999</v>
      </c>
      <c r="F434" s="71">
        <f>F435+F436+F438+F437</f>
        <v>106319.49999999999</v>
      </c>
      <c r="G434" s="71">
        <f>G435+G436+G438+G437</f>
        <v>110104.20000000001</v>
      </c>
    </row>
    <row r="435" spans="1:7" ht="75" outlineLevel="2" x14ac:dyDescent="0.25">
      <c r="A435" s="68" t="s">
        <v>13</v>
      </c>
      <c r="B435" s="69" t="s">
        <v>405</v>
      </c>
      <c r="C435" s="99" t="s">
        <v>436</v>
      </c>
      <c r="D435" s="70">
        <v>100</v>
      </c>
      <c r="E435" s="71">
        <f>68896.5+20806.7</f>
        <v>89703.2</v>
      </c>
      <c r="F435" s="119">
        <f>71652.4+21639</f>
        <v>93291.4</v>
      </c>
      <c r="G435" s="119">
        <f>74518.5+22504.6</f>
        <v>97023.1</v>
      </c>
    </row>
    <row r="436" spans="1:7" ht="30" outlineLevel="2" x14ac:dyDescent="0.25">
      <c r="A436" s="128" t="s">
        <v>230</v>
      </c>
      <c r="B436" s="133" t="s">
        <v>405</v>
      </c>
      <c r="C436" s="135" t="s">
        <v>436</v>
      </c>
      <c r="D436" s="134">
        <v>200</v>
      </c>
      <c r="E436" s="131">
        <f>394.1+1541+41.2+15+600.9</f>
        <v>2592.1999999999998</v>
      </c>
      <c r="F436" s="132">
        <f>394.1+1541+41.2+15+791.7</f>
        <v>2783</v>
      </c>
      <c r="G436" s="132">
        <f>394.1+1541+41.2+15+494.3</f>
        <v>2485.6</v>
      </c>
    </row>
    <row r="437" spans="1:7" ht="45" outlineLevel="2" x14ac:dyDescent="0.25">
      <c r="A437" s="128" t="s">
        <v>320</v>
      </c>
      <c r="B437" s="133" t="s">
        <v>405</v>
      </c>
      <c r="C437" s="135" t="s">
        <v>436</v>
      </c>
      <c r="D437" s="134">
        <v>600</v>
      </c>
      <c r="E437" s="131">
        <v>9830.4</v>
      </c>
      <c r="F437" s="132">
        <v>10243.4</v>
      </c>
      <c r="G437" s="132">
        <v>10593.8</v>
      </c>
    </row>
    <row r="438" spans="1:7" outlineLevel="2" x14ac:dyDescent="0.25">
      <c r="A438" s="137" t="s">
        <v>35</v>
      </c>
      <c r="B438" s="133" t="s">
        <v>405</v>
      </c>
      <c r="C438" s="135" t="s">
        <v>436</v>
      </c>
      <c r="D438" s="134">
        <v>800</v>
      </c>
      <c r="E438" s="131">
        <v>1.7</v>
      </c>
      <c r="F438" s="132">
        <v>1.7</v>
      </c>
      <c r="G438" s="132">
        <v>1.7</v>
      </c>
    </row>
    <row r="439" spans="1:7" ht="45" outlineLevel="2" x14ac:dyDescent="0.25">
      <c r="A439" s="100" t="s">
        <v>437</v>
      </c>
      <c r="B439" s="69" t="s">
        <v>405</v>
      </c>
      <c r="C439" s="99" t="s">
        <v>335</v>
      </c>
      <c r="D439" s="70"/>
      <c r="E439" s="71">
        <f>E440</f>
        <v>950.6</v>
      </c>
      <c r="F439" s="71">
        <f t="shared" ref="F439:G440" si="101">F440</f>
        <v>1253.4000000000001</v>
      </c>
      <c r="G439" s="71">
        <f t="shared" si="101"/>
        <v>782.6</v>
      </c>
    </row>
    <row r="440" spans="1:7" ht="30" outlineLevel="2" x14ac:dyDescent="0.25">
      <c r="A440" s="100" t="s">
        <v>374</v>
      </c>
      <c r="B440" s="69" t="s">
        <v>405</v>
      </c>
      <c r="C440" s="99" t="s">
        <v>375</v>
      </c>
      <c r="D440" s="70"/>
      <c r="E440" s="71">
        <f>E441</f>
        <v>950.6</v>
      </c>
      <c r="F440" s="71">
        <f t="shared" si="101"/>
        <v>1253.4000000000001</v>
      </c>
      <c r="G440" s="71">
        <f t="shared" si="101"/>
        <v>782.6</v>
      </c>
    </row>
    <row r="441" spans="1:7" ht="45" outlineLevel="2" x14ac:dyDescent="0.25">
      <c r="A441" s="68" t="s">
        <v>320</v>
      </c>
      <c r="B441" s="69" t="s">
        <v>405</v>
      </c>
      <c r="C441" s="99" t="s">
        <v>375</v>
      </c>
      <c r="D441" s="70">
        <v>600</v>
      </c>
      <c r="E441" s="71">
        <v>950.6</v>
      </c>
      <c r="F441" s="119">
        <v>1253.4000000000001</v>
      </c>
      <c r="G441" s="119">
        <v>782.6</v>
      </c>
    </row>
    <row r="442" spans="1:7" s="13" customFormat="1" ht="14.25" x14ac:dyDescent="0.2">
      <c r="A442" s="32" t="s">
        <v>438</v>
      </c>
      <c r="B442" s="33" t="s">
        <v>439</v>
      </c>
      <c r="C442" s="51"/>
      <c r="D442" s="34"/>
      <c r="E442" s="101">
        <f>E443+E457</f>
        <v>363238.8</v>
      </c>
      <c r="F442" s="101">
        <f t="shared" ref="F442:G442" si="102">F443+F457</f>
        <v>387958.89999999997</v>
      </c>
      <c r="G442" s="101">
        <f t="shared" si="102"/>
        <v>395424.7</v>
      </c>
    </row>
    <row r="443" spans="1:7" outlineLevel="1" x14ac:dyDescent="0.25">
      <c r="A443" s="14" t="s">
        <v>440</v>
      </c>
      <c r="B443" s="18" t="s">
        <v>441</v>
      </c>
      <c r="C443" s="18"/>
      <c r="D443" s="15"/>
      <c r="E443" s="97">
        <f>E444</f>
        <v>279000.5</v>
      </c>
      <c r="F443" s="97">
        <f t="shared" ref="F443:G443" si="103">F444</f>
        <v>301815.39999999997</v>
      </c>
      <c r="G443" s="97">
        <f t="shared" si="103"/>
        <v>309368.2</v>
      </c>
    </row>
    <row r="444" spans="1:7" ht="30" outlineLevel="2" x14ac:dyDescent="0.25">
      <c r="A444" s="16" t="s">
        <v>384</v>
      </c>
      <c r="B444" s="18" t="s">
        <v>441</v>
      </c>
      <c r="C444" s="44" t="s">
        <v>385</v>
      </c>
      <c r="D444" s="15"/>
      <c r="E444" s="97">
        <f>E445+E449+E453</f>
        <v>279000.5</v>
      </c>
      <c r="F444" s="97">
        <f t="shared" ref="F444:G444" si="104">F445+F449+F453</f>
        <v>301815.39999999997</v>
      </c>
      <c r="G444" s="97">
        <f t="shared" si="104"/>
        <v>309368.2</v>
      </c>
    </row>
    <row r="445" spans="1:7" outlineLevel="2" x14ac:dyDescent="0.25">
      <c r="A445" s="14" t="s">
        <v>442</v>
      </c>
      <c r="B445" s="18" t="s">
        <v>441</v>
      </c>
      <c r="C445" s="43" t="s">
        <v>443</v>
      </c>
      <c r="D445" s="15"/>
      <c r="E445" s="97">
        <f>E446</f>
        <v>67336.800000000003</v>
      </c>
      <c r="F445" s="97">
        <f t="shared" ref="F445:G447" si="105">F446</f>
        <v>72377.2</v>
      </c>
      <c r="G445" s="97">
        <f t="shared" si="105"/>
        <v>75603.8</v>
      </c>
    </row>
    <row r="446" spans="1:7" ht="30" outlineLevel="2" x14ac:dyDescent="0.25">
      <c r="A446" s="14" t="s">
        <v>444</v>
      </c>
      <c r="B446" s="18" t="s">
        <v>441</v>
      </c>
      <c r="C446" s="43" t="s">
        <v>445</v>
      </c>
      <c r="D446" s="15"/>
      <c r="E446" s="97">
        <f>E447</f>
        <v>67336.800000000003</v>
      </c>
      <c r="F446" s="97">
        <f t="shared" si="105"/>
        <v>72377.2</v>
      </c>
      <c r="G446" s="97">
        <f t="shared" si="105"/>
        <v>75603.8</v>
      </c>
    </row>
    <row r="447" spans="1:7" ht="45" outlineLevel="2" x14ac:dyDescent="0.25">
      <c r="A447" s="16" t="s">
        <v>282</v>
      </c>
      <c r="B447" s="18" t="s">
        <v>441</v>
      </c>
      <c r="C447" s="43" t="s">
        <v>446</v>
      </c>
      <c r="D447" s="15"/>
      <c r="E447" s="97">
        <f>E448</f>
        <v>67336.800000000003</v>
      </c>
      <c r="F447" s="97">
        <f t="shared" si="105"/>
        <v>72377.2</v>
      </c>
      <c r="G447" s="97">
        <f t="shared" si="105"/>
        <v>75603.8</v>
      </c>
    </row>
    <row r="448" spans="1:7" ht="45" outlineLevel="2" x14ac:dyDescent="0.25">
      <c r="A448" s="14" t="s">
        <v>320</v>
      </c>
      <c r="B448" s="18" t="s">
        <v>441</v>
      </c>
      <c r="C448" s="43" t="s">
        <v>446</v>
      </c>
      <c r="D448" s="15">
        <v>600</v>
      </c>
      <c r="E448" s="97">
        <v>67336.800000000003</v>
      </c>
      <c r="F448" s="97">
        <v>72377.2</v>
      </c>
      <c r="G448" s="97">
        <v>75603.8</v>
      </c>
    </row>
    <row r="449" spans="1:7" ht="30" outlineLevel="2" x14ac:dyDescent="0.25">
      <c r="A449" s="14" t="s">
        <v>447</v>
      </c>
      <c r="B449" s="18" t="s">
        <v>441</v>
      </c>
      <c r="C449" s="43" t="s">
        <v>448</v>
      </c>
      <c r="D449" s="18"/>
      <c r="E449" s="97">
        <f>E450</f>
        <v>211374</v>
      </c>
      <c r="F449" s="97">
        <f t="shared" ref="F449:G450" si="106">F450</f>
        <v>229056.1</v>
      </c>
      <c r="G449" s="97">
        <f t="shared" si="106"/>
        <v>233525.80000000002</v>
      </c>
    </row>
    <row r="450" spans="1:7" ht="30" outlineLevel="2" x14ac:dyDescent="0.25">
      <c r="A450" s="14" t="s">
        <v>449</v>
      </c>
      <c r="B450" s="18" t="s">
        <v>441</v>
      </c>
      <c r="C450" s="43" t="s">
        <v>450</v>
      </c>
      <c r="D450" s="18"/>
      <c r="E450" s="97">
        <f>E451</f>
        <v>211374</v>
      </c>
      <c r="F450" s="97">
        <f t="shared" si="106"/>
        <v>229056.1</v>
      </c>
      <c r="G450" s="97">
        <f t="shared" si="106"/>
        <v>233525.80000000002</v>
      </c>
    </row>
    <row r="451" spans="1:7" ht="45" outlineLevel="2" x14ac:dyDescent="0.25">
      <c r="A451" s="16" t="s">
        <v>282</v>
      </c>
      <c r="B451" s="18" t="s">
        <v>441</v>
      </c>
      <c r="C451" s="18" t="s">
        <v>451</v>
      </c>
      <c r="D451" s="18"/>
      <c r="E451" s="97">
        <f>E452</f>
        <v>211374</v>
      </c>
      <c r="F451" s="97">
        <f>F452</f>
        <v>229056.1</v>
      </c>
      <c r="G451" s="97">
        <f>G452</f>
        <v>233525.80000000002</v>
      </c>
    </row>
    <row r="452" spans="1:7" ht="45" outlineLevel="2" x14ac:dyDescent="0.25">
      <c r="A452" s="16" t="s">
        <v>320</v>
      </c>
      <c r="B452" s="18" t="s">
        <v>441</v>
      </c>
      <c r="C452" s="18" t="s">
        <v>451</v>
      </c>
      <c r="D452" s="15">
        <v>600</v>
      </c>
      <c r="E452" s="97">
        <v>211374</v>
      </c>
      <c r="F452" s="97">
        <f>229028.4+27.7</f>
        <v>229056.1</v>
      </c>
      <c r="G452" s="97">
        <f>233354.6+171.2</f>
        <v>233525.80000000002</v>
      </c>
    </row>
    <row r="453" spans="1:7" ht="60" outlineLevel="2" x14ac:dyDescent="0.25">
      <c r="A453" s="16" t="s">
        <v>452</v>
      </c>
      <c r="B453" s="18" t="s">
        <v>441</v>
      </c>
      <c r="C453" s="18" t="s">
        <v>453</v>
      </c>
      <c r="D453" s="18"/>
      <c r="E453" s="97">
        <f>E454</f>
        <v>289.7</v>
      </c>
      <c r="F453" s="97">
        <f t="shared" ref="F453:G455" si="107">F454</f>
        <v>382.1</v>
      </c>
      <c r="G453" s="97">
        <f t="shared" si="107"/>
        <v>238.60000000000002</v>
      </c>
    </row>
    <row r="454" spans="1:7" ht="45" outlineLevel="2" x14ac:dyDescent="0.25">
      <c r="A454" s="38" t="s">
        <v>454</v>
      </c>
      <c r="B454" s="18" t="s">
        <v>441</v>
      </c>
      <c r="C454" s="18" t="s">
        <v>455</v>
      </c>
      <c r="D454" s="18"/>
      <c r="E454" s="97">
        <f>E455</f>
        <v>289.7</v>
      </c>
      <c r="F454" s="97">
        <f t="shared" si="107"/>
        <v>382.1</v>
      </c>
      <c r="G454" s="97">
        <f t="shared" si="107"/>
        <v>238.60000000000002</v>
      </c>
    </row>
    <row r="455" spans="1:7" ht="60" outlineLevel="2" x14ac:dyDescent="0.25">
      <c r="A455" s="14" t="s">
        <v>456</v>
      </c>
      <c r="B455" s="18" t="s">
        <v>441</v>
      </c>
      <c r="C455" s="18" t="s">
        <v>457</v>
      </c>
      <c r="D455" s="15"/>
      <c r="E455" s="97">
        <f>E456</f>
        <v>289.7</v>
      </c>
      <c r="F455" s="97">
        <f t="shared" si="107"/>
        <v>382.1</v>
      </c>
      <c r="G455" s="97">
        <f t="shared" si="107"/>
        <v>238.60000000000002</v>
      </c>
    </row>
    <row r="456" spans="1:7" outlineLevel="2" x14ac:dyDescent="0.25">
      <c r="A456" s="16" t="s">
        <v>35</v>
      </c>
      <c r="B456" s="18" t="s">
        <v>441</v>
      </c>
      <c r="C456" s="18" t="s">
        <v>457</v>
      </c>
      <c r="D456" s="15">
        <v>800</v>
      </c>
      <c r="E456" s="97">
        <v>289.7</v>
      </c>
      <c r="F456" s="97">
        <f>409.8-27.7</f>
        <v>382.1</v>
      </c>
      <c r="G456" s="97">
        <f>409.8-171.2</f>
        <v>238.60000000000002</v>
      </c>
    </row>
    <row r="457" spans="1:7" ht="30" outlineLevel="1" x14ac:dyDescent="0.25">
      <c r="A457" s="14" t="s">
        <v>458</v>
      </c>
      <c r="B457" s="18" t="s">
        <v>459</v>
      </c>
      <c r="C457" s="18"/>
      <c r="D457" s="18"/>
      <c r="E457" s="97">
        <f>E458</f>
        <v>84238.3</v>
      </c>
      <c r="F457" s="97">
        <f t="shared" ref="F457:G457" si="108">F458</f>
        <v>86143.500000000015</v>
      </c>
      <c r="G457" s="97">
        <f t="shared" si="108"/>
        <v>86056.5</v>
      </c>
    </row>
    <row r="458" spans="1:7" ht="30" outlineLevel="2" x14ac:dyDescent="0.25">
      <c r="A458" s="16" t="s">
        <v>384</v>
      </c>
      <c r="B458" s="18" t="s">
        <v>459</v>
      </c>
      <c r="C458" s="44" t="s">
        <v>385</v>
      </c>
      <c r="D458" s="18"/>
      <c r="E458" s="97">
        <f>E459+E464</f>
        <v>84238.3</v>
      </c>
      <c r="F458" s="97">
        <f t="shared" ref="F458:G458" si="109">F459+F464</f>
        <v>86143.500000000015</v>
      </c>
      <c r="G458" s="97">
        <f t="shared" si="109"/>
        <v>86056.5</v>
      </c>
    </row>
    <row r="459" spans="1:7" outlineLevel="2" x14ac:dyDescent="0.25">
      <c r="A459" s="31" t="s">
        <v>460</v>
      </c>
      <c r="B459" s="45" t="s">
        <v>459</v>
      </c>
      <c r="C459" s="45" t="s">
        <v>461</v>
      </c>
      <c r="D459" s="18"/>
      <c r="E459" s="97">
        <f>E460</f>
        <v>1169</v>
      </c>
      <c r="F459" s="97">
        <f t="shared" ref="F459:G460" si="110">F460</f>
        <v>1541.6</v>
      </c>
      <c r="G459" s="97">
        <f t="shared" si="110"/>
        <v>962.5</v>
      </c>
    </row>
    <row r="460" spans="1:7" ht="30" outlineLevel="2" x14ac:dyDescent="0.25">
      <c r="A460" s="31" t="s">
        <v>462</v>
      </c>
      <c r="B460" s="45" t="s">
        <v>459</v>
      </c>
      <c r="C460" s="45" t="s">
        <v>463</v>
      </c>
      <c r="D460" s="18"/>
      <c r="E460" s="97">
        <f>E461</f>
        <v>1169</v>
      </c>
      <c r="F460" s="97">
        <f t="shared" si="110"/>
        <v>1541.6</v>
      </c>
      <c r="G460" s="97">
        <f t="shared" si="110"/>
        <v>962.5</v>
      </c>
    </row>
    <row r="461" spans="1:7" ht="30" outlineLevel="2" x14ac:dyDescent="0.25">
      <c r="A461" s="14" t="s">
        <v>464</v>
      </c>
      <c r="B461" s="45" t="s">
        <v>459</v>
      </c>
      <c r="C461" s="45" t="s">
        <v>465</v>
      </c>
      <c r="D461" s="45"/>
      <c r="E461" s="97">
        <f>E462+E463</f>
        <v>1169</v>
      </c>
      <c r="F461" s="97">
        <f t="shared" ref="F461:G461" si="111">F462+F463</f>
        <v>1541.6</v>
      </c>
      <c r="G461" s="97">
        <f t="shared" si="111"/>
        <v>962.5</v>
      </c>
    </row>
    <row r="462" spans="1:7" ht="30" outlineLevel="2" x14ac:dyDescent="0.25">
      <c r="A462" s="14" t="s">
        <v>230</v>
      </c>
      <c r="B462" s="45" t="s">
        <v>459</v>
      </c>
      <c r="C462" s="45" t="s">
        <v>465</v>
      </c>
      <c r="D462" s="45" t="s">
        <v>41</v>
      </c>
      <c r="E462" s="97">
        <v>108.4</v>
      </c>
      <c r="F462" s="97"/>
      <c r="G462" s="97"/>
    </row>
    <row r="463" spans="1:7" ht="45" outlineLevel="2" x14ac:dyDescent="0.25">
      <c r="A463" s="14" t="s">
        <v>320</v>
      </c>
      <c r="B463" s="45" t="s">
        <v>459</v>
      </c>
      <c r="C463" s="45" t="s">
        <v>465</v>
      </c>
      <c r="D463" s="45" t="s">
        <v>327</v>
      </c>
      <c r="E463" s="97">
        <v>1060.5999999999999</v>
      </c>
      <c r="F463" s="97">
        <v>1541.6</v>
      </c>
      <c r="G463" s="97">
        <v>962.5</v>
      </c>
    </row>
    <row r="464" spans="1:7" ht="60" outlineLevel="2" x14ac:dyDescent="0.25">
      <c r="A464" s="14" t="s">
        <v>452</v>
      </c>
      <c r="B464" s="18" t="s">
        <v>459</v>
      </c>
      <c r="C464" s="18" t="s">
        <v>453</v>
      </c>
      <c r="D464" s="18"/>
      <c r="E464" s="97">
        <f>E465+E471</f>
        <v>83069.3</v>
      </c>
      <c r="F464" s="97">
        <f t="shared" ref="F464:G464" si="112">F465+F471</f>
        <v>84601.900000000009</v>
      </c>
      <c r="G464" s="97">
        <f t="shared" si="112"/>
        <v>85094</v>
      </c>
    </row>
    <row r="465" spans="1:7" ht="30" outlineLevel="2" x14ac:dyDescent="0.25">
      <c r="A465" s="14" t="s">
        <v>466</v>
      </c>
      <c r="B465" s="18" t="s">
        <v>459</v>
      </c>
      <c r="C465" s="18" t="s">
        <v>467</v>
      </c>
      <c r="D465" s="18"/>
      <c r="E465" s="97">
        <f>E466+E469</f>
        <v>81509.3</v>
      </c>
      <c r="F465" s="97">
        <f t="shared" ref="F465:G465" si="113">F466+F469</f>
        <v>82688.200000000012</v>
      </c>
      <c r="G465" s="97">
        <f t="shared" si="113"/>
        <v>83705.7</v>
      </c>
    </row>
    <row r="466" spans="1:7" ht="45" outlineLevel="2" x14ac:dyDescent="0.25">
      <c r="A466" s="16" t="s">
        <v>33</v>
      </c>
      <c r="B466" s="18" t="s">
        <v>459</v>
      </c>
      <c r="C466" s="18" t="s">
        <v>468</v>
      </c>
      <c r="D466" s="18"/>
      <c r="E466" s="97">
        <f>E467+E468</f>
        <v>12851.8</v>
      </c>
      <c r="F466" s="97">
        <f t="shared" ref="F466:G466" si="114">F467+F468</f>
        <v>13403.1</v>
      </c>
      <c r="G466" s="97">
        <f t="shared" si="114"/>
        <v>13842.4</v>
      </c>
    </row>
    <row r="467" spans="1:7" ht="75" outlineLevel="2" x14ac:dyDescent="0.25">
      <c r="A467" s="14" t="s">
        <v>13</v>
      </c>
      <c r="B467" s="18" t="s">
        <v>459</v>
      </c>
      <c r="C467" s="18" t="s">
        <v>468</v>
      </c>
      <c r="D467" s="18" t="s">
        <v>40</v>
      </c>
      <c r="E467" s="97">
        <v>12491</v>
      </c>
      <c r="F467" s="97">
        <v>12990.7</v>
      </c>
      <c r="G467" s="97">
        <v>13510.3</v>
      </c>
    </row>
    <row r="468" spans="1:7" ht="30" outlineLevel="2" x14ac:dyDescent="0.25">
      <c r="A468" s="14" t="s">
        <v>230</v>
      </c>
      <c r="B468" s="18" t="s">
        <v>459</v>
      </c>
      <c r="C468" s="18" t="s">
        <v>468</v>
      </c>
      <c r="D468" s="18" t="s">
        <v>41</v>
      </c>
      <c r="E468" s="97">
        <v>360.8</v>
      </c>
      <c r="F468" s="97">
        <v>412.4</v>
      </c>
      <c r="G468" s="97">
        <v>332.1</v>
      </c>
    </row>
    <row r="469" spans="1:7" ht="45" outlineLevel="2" x14ac:dyDescent="0.25">
      <c r="A469" s="16" t="s">
        <v>282</v>
      </c>
      <c r="B469" s="18" t="s">
        <v>459</v>
      </c>
      <c r="C469" s="18" t="s">
        <v>469</v>
      </c>
      <c r="D469" s="18"/>
      <c r="E469" s="97">
        <f>E470</f>
        <v>68657.5</v>
      </c>
      <c r="F469" s="97">
        <f>F470</f>
        <v>69285.100000000006</v>
      </c>
      <c r="G469" s="97">
        <f>G470</f>
        <v>69863.3</v>
      </c>
    </row>
    <row r="470" spans="1:7" ht="45" outlineLevel="2" x14ac:dyDescent="0.25">
      <c r="A470" s="14" t="s">
        <v>320</v>
      </c>
      <c r="B470" s="18" t="s">
        <v>459</v>
      </c>
      <c r="C470" s="18" t="s">
        <v>469</v>
      </c>
      <c r="D470" s="18" t="s">
        <v>327</v>
      </c>
      <c r="E470" s="97">
        <v>68657.5</v>
      </c>
      <c r="F470" s="97">
        <v>69285.100000000006</v>
      </c>
      <c r="G470" s="97">
        <v>69863.3</v>
      </c>
    </row>
    <row r="471" spans="1:7" ht="45" outlineLevel="2" x14ac:dyDescent="0.25">
      <c r="A471" s="14" t="s">
        <v>470</v>
      </c>
      <c r="B471" s="18" t="s">
        <v>459</v>
      </c>
      <c r="C471" s="18" t="s">
        <v>471</v>
      </c>
      <c r="D471" s="18"/>
      <c r="E471" s="97">
        <f>E472</f>
        <v>1560</v>
      </c>
      <c r="F471" s="97">
        <f t="shared" ref="F471:G471" si="115">F472</f>
        <v>1913.7</v>
      </c>
      <c r="G471" s="97">
        <f t="shared" si="115"/>
        <v>1388.3</v>
      </c>
    </row>
    <row r="472" spans="1:7" ht="30" outlineLevel="2" x14ac:dyDescent="0.25">
      <c r="A472" s="16" t="s">
        <v>472</v>
      </c>
      <c r="B472" s="18" t="s">
        <v>459</v>
      </c>
      <c r="C472" s="18" t="s">
        <v>473</v>
      </c>
      <c r="D472" s="15"/>
      <c r="E472" s="97">
        <f>E473+E474</f>
        <v>1560</v>
      </c>
      <c r="F472" s="97">
        <f t="shared" ref="F472:G472" si="116">F473+F474</f>
        <v>1913.7</v>
      </c>
      <c r="G472" s="97">
        <f t="shared" si="116"/>
        <v>1388.3</v>
      </c>
    </row>
    <row r="473" spans="1:7" ht="30" outlineLevel="2" x14ac:dyDescent="0.25">
      <c r="A473" s="14" t="s">
        <v>21</v>
      </c>
      <c r="B473" s="18" t="s">
        <v>459</v>
      </c>
      <c r="C473" s="18" t="s">
        <v>473</v>
      </c>
      <c r="D473" s="15">
        <v>300</v>
      </c>
      <c r="E473" s="97">
        <v>515</v>
      </c>
      <c r="F473" s="97">
        <v>515</v>
      </c>
      <c r="G473" s="97">
        <v>515</v>
      </c>
    </row>
    <row r="474" spans="1:7" ht="45" outlineLevel="2" x14ac:dyDescent="0.25">
      <c r="A474" s="14" t="s">
        <v>320</v>
      </c>
      <c r="B474" s="18" t="s">
        <v>459</v>
      </c>
      <c r="C474" s="18" t="s">
        <v>473</v>
      </c>
      <c r="D474" s="15">
        <v>600</v>
      </c>
      <c r="E474" s="97">
        <v>1045</v>
      </c>
      <c r="F474" s="97">
        <v>1398.7</v>
      </c>
      <c r="G474" s="97">
        <v>873.3</v>
      </c>
    </row>
    <row r="475" spans="1:7" s="13" customFormat="1" ht="14.25" x14ac:dyDescent="0.2">
      <c r="A475" s="49" t="s">
        <v>520</v>
      </c>
      <c r="B475" s="33" t="s">
        <v>521</v>
      </c>
      <c r="C475" s="33"/>
      <c r="D475" s="34"/>
      <c r="E475" s="50">
        <f>+E476+E480+E503</f>
        <v>338450.89999999997</v>
      </c>
      <c r="F475" s="50">
        <f>+F476+F480+F503</f>
        <v>358581.69999999995</v>
      </c>
      <c r="G475" s="50">
        <f>+G476+G480+G503</f>
        <v>279160.59999999998</v>
      </c>
    </row>
    <row r="476" spans="1:7" outlineLevel="1" x14ac:dyDescent="0.25">
      <c r="A476" s="25" t="s">
        <v>522</v>
      </c>
      <c r="B476" s="18" t="s">
        <v>523</v>
      </c>
      <c r="C476" s="18"/>
      <c r="D476" s="15"/>
      <c r="E476" s="46">
        <f>+E477</f>
        <v>11563.1</v>
      </c>
      <c r="F476" s="46">
        <v>11563.1</v>
      </c>
      <c r="G476" s="46">
        <v>11563.1</v>
      </c>
    </row>
    <row r="477" spans="1:7" outlineLevel="2" x14ac:dyDescent="0.25">
      <c r="A477" s="25" t="s">
        <v>9</v>
      </c>
      <c r="B477" s="18" t="s">
        <v>523</v>
      </c>
      <c r="C477" s="18" t="s">
        <v>10</v>
      </c>
      <c r="D477" s="15"/>
      <c r="E477" s="46">
        <f>+E478</f>
        <v>11563.1</v>
      </c>
      <c r="F477" s="46">
        <v>11563.1</v>
      </c>
      <c r="G477" s="46">
        <v>11563.1</v>
      </c>
    </row>
    <row r="478" spans="1:7" outlineLevel="2" x14ac:dyDescent="0.25">
      <c r="A478" s="25" t="s">
        <v>524</v>
      </c>
      <c r="B478" s="18" t="s">
        <v>523</v>
      </c>
      <c r="C478" s="18" t="s">
        <v>525</v>
      </c>
      <c r="D478" s="15"/>
      <c r="E478" s="46">
        <f>+E479</f>
        <v>11563.1</v>
      </c>
      <c r="F478" s="46">
        <f t="shared" ref="F478:G478" si="117">F479</f>
        <v>11563.1</v>
      </c>
      <c r="G478" s="46">
        <f t="shared" si="117"/>
        <v>11563.1</v>
      </c>
    </row>
    <row r="479" spans="1:7" ht="30" outlineLevel="2" x14ac:dyDescent="0.25">
      <c r="A479" s="25" t="s">
        <v>21</v>
      </c>
      <c r="B479" s="18" t="s">
        <v>523</v>
      </c>
      <c r="C479" s="18" t="s">
        <v>525</v>
      </c>
      <c r="D479" s="15">
        <v>300</v>
      </c>
      <c r="E479" s="46">
        <v>11563.1</v>
      </c>
      <c r="F479" s="46">
        <v>11563.1</v>
      </c>
      <c r="G479" s="115">
        <v>11563.1</v>
      </c>
    </row>
    <row r="480" spans="1:7" outlineLevel="1" x14ac:dyDescent="0.25">
      <c r="A480" s="25" t="s">
        <v>526</v>
      </c>
      <c r="B480" s="18" t="s">
        <v>527</v>
      </c>
      <c r="C480" s="18"/>
      <c r="D480" s="15"/>
      <c r="E480" s="46">
        <f>E481+E494</f>
        <v>43303.7</v>
      </c>
      <c r="F480" s="46">
        <f t="shared" ref="F480:G480" si="118">F481+F494</f>
        <v>44669.4</v>
      </c>
      <c r="G480" s="46">
        <f t="shared" si="118"/>
        <v>34308.399999999994</v>
      </c>
    </row>
    <row r="481" spans="1:7" outlineLevel="2" x14ac:dyDescent="0.25">
      <c r="A481" s="25" t="s">
        <v>9</v>
      </c>
      <c r="B481" s="18" t="s">
        <v>527</v>
      </c>
      <c r="C481" s="18" t="s">
        <v>10</v>
      </c>
      <c r="D481" s="15"/>
      <c r="E481" s="46">
        <f>++E483+E485+E487+E489+E491+E493</f>
        <v>8264.6999999999989</v>
      </c>
      <c r="F481" s="46">
        <f t="shared" ref="F481:G481" si="119">++F483+F485+F487+F489+F491+F493</f>
        <v>9629.4</v>
      </c>
      <c r="G481" s="46">
        <f t="shared" si="119"/>
        <v>8808.3999999999978</v>
      </c>
    </row>
    <row r="482" spans="1:7" ht="30" outlineLevel="2" x14ac:dyDescent="0.25">
      <c r="A482" s="25" t="s">
        <v>528</v>
      </c>
      <c r="B482" s="18" t="s">
        <v>527</v>
      </c>
      <c r="C482" s="18" t="s">
        <v>529</v>
      </c>
      <c r="D482" s="15"/>
      <c r="E482" s="46">
        <f>E483</f>
        <v>2600.5</v>
      </c>
      <c r="F482" s="46">
        <f>F483</f>
        <v>2810.5</v>
      </c>
      <c r="G482" s="46">
        <f>G483</f>
        <v>3020.5</v>
      </c>
    </row>
    <row r="483" spans="1:7" ht="30" outlineLevel="2" x14ac:dyDescent="0.25">
      <c r="A483" s="25" t="s">
        <v>21</v>
      </c>
      <c r="B483" s="18" t="s">
        <v>527</v>
      </c>
      <c r="C483" s="18" t="s">
        <v>529</v>
      </c>
      <c r="D483" s="15">
        <v>300</v>
      </c>
      <c r="E483" s="46">
        <v>2600.5</v>
      </c>
      <c r="F483" s="46">
        <v>2810.5</v>
      </c>
      <c r="G483" s="115">
        <v>3020.5</v>
      </c>
    </row>
    <row r="484" spans="1:7" ht="45" outlineLevel="2" x14ac:dyDescent="0.25">
      <c r="A484" s="25" t="s">
        <v>530</v>
      </c>
      <c r="B484" s="18" t="s">
        <v>527</v>
      </c>
      <c r="C484" s="18" t="s">
        <v>531</v>
      </c>
      <c r="D484" s="15"/>
      <c r="E484" s="46">
        <f>E485</f>
        <v>1948.3</v>
      </c>
      <c r="F484" s="46">
        <f t="shared" ref="F484:G484" si="120">F485</f>
        <v>1948.3</v>
      </c>
      <c r="G484" s="46">
        <f t="shared" si="120"/>
        <v>2638</v>
      </c>
    </row>
    <row r="485" spans="1:7" ht="30" outlineLevel="2" x14ac:dyDescent="0.25">
      <c r="A485" s="25" t="s">
        <v>21</v>
      </c>
      <c r="B485" s="18" t="s">
        <v>527</v>
      </c>
      <c r="C485" s="18" t="s">
        <v>531</v>
      </c>
      <c r="D485" s="15">
        <v>300</v>
      </c>
      <c r="E485" s="46">
        <v>1948.3</v>
      </c>
      <c r="F485" s="46">
        <v>1948.3</v>
      </c>
      <c r="G485" s="115">
        <v>2638</v>
      </c>
    </row>
    <row r="486" spans="1:7" ht="45" outlineLevel="2" x14ac:dyDescent="0.25">
      <c r="A486" s="16" t="s">
        <v>532</v>
      </c>
      <c r="B486" s="18" t="s">
        <v>527</v>
      </c>
      <c r="C486" s="18" t="s">
        <v>533</v>
      </c>
      <c r="D486" s="15"/>
      <c r="E486" s="46">
        <f>E487</f>
        <v>287.39999999999998</v>
      </c>
      <c r="F486" s="46">
        <f t="shared" ref="F486:G486" si="121">F487</f>
        <v>287.39999999999998</v>
      </c>
      <c r="G486" s="46">
        <f t="shared" si="121"/>
        <v>287.39999999999998</v>
      </c>
    </row>
    <row r="487" spans="1:7" ht="30" outlineLevel="2" x14ac:dyDescent="0.25">
      <c r="A487" s="14" t="s">
        <v>21</v>
      </c>
      <c r="B487" s="18" t="s">
        <v>527</v>
      </c>
      <c r="C487" s="18" t="s">
        <v>533</v>
      </c>
      <c r="D487" s="15">
        <v>300</v>
      </c>
      <c r="E487" s="46">
        <v>287.39999999999998</v>
      </c>
      <c r="F487" s="46">
        <v>287.39999999999998</v>
      </c>
      <c r="G487" s="97">
        <v>287.39999999999998</v>
      </c>
    </row>
    <row r="488" spans="1:7" outlineLevel="2" x14ac:dyDescent="0.25">
      <c r="A488" s="25" t="s">
        <v>534</v>
      </c>
      <c r="B488" s="18" t="s">
        <v>527</v>
      </c>
      <c r="C488" s="18" t="s">
        <v>535</v>
      </c>
      <c r="D488" s="15"/>
      <c r="E488" s="46">
        <f>E489</f>
        <v>291.39999999999998</v>
      </c>
      <c r="F488" s="46">
        <f t="shared" ref="F488:G488" si="122">F489</f>
        <v>384.3</v>
      </c>
      <c r="G488" s="46">
        <f t="shared" si="122"/>
        <v>239.9</v>
      </c>
    </row>
    <row r="489" spans="1:7" ht="45" outlineLevel="2" x14ac:dyDescent="0.25">
      <c r="A489" s="25" t="s">
        <v>320</v>
      </c>
      <c r="B489" s="18" t="s">
        <v>527</v>
      </c>
      <c r="C489" s="18" t="s">
        <v>535</v>
      </c>
      <c r="D489" s="15">
        <v>600</v>
      </c>
      <c r="E489" s="46">
        <v>291.39999999999998</v>
      </c>
      <c r="F489" s="46">
        <v>384.3</v>
      </c>
      <c r="G489" s="115">
        <v>239.9</v>
      </c>
    </row>
    <row r="490" spans="1:7" outlineLevel="2" x14ac:dyDescent="0.25">
      <c r="A490" s="25" t="s">
        <v>536</v>
      </c>
      <c r="B490" s="18" t="s">
        <v>527</v>
      </c>
      <c r="C490" s="18" t="s">
        <v>537</v>
      </c>
      <c r="D490" s="15"/>
      <c r="E490" s="46">
        <f>E491</f>
        <v>3135.1</v>
      </c>
      <c r="F490" s="46">
        <f t="shared" ref="F490:G490" si="123">F491</f>
        <v>4196.1000000000004</v>
      </c>
      <c r="G490" s="46">
        <f t="shared" si="123"/>
        <v>2619.8000000000002</v>
      </c>
    </row>
    <row r="491" spans="1:7" ht="45" outlineLevel="2" x14ac:dyDescent="0.25">
      <c r="A491" s="25" t="s">
        <v>320</v>
      </c>
      <c r="B491" s="18" t="s">
        <v>527</v>
      </c>
      <c r="C491" s="18" t="s">
        <v>537</v>
      </c>
      <c r="D491" s="15">
        <v>600</v>
      </c>
      <c r="E491" s="46">
        <v>3135.1</v>
      </c>
      <c r="F491" s="46">
        <v>4196.1000000000004</v>
      </c>
      <c r="G491" s="115">
        <v>2619.8000000000002</v>
      </c>
    </row>
    <row r="492" spans="1:7" ht="75" outlineLevel="2" x14ac:dyDescent="0.25">
      <c r="A492" s="25" t="s">
        <v>538</v>
      </c>
      <c r="B492" s="18" t="s">
        <v>527</v>
      </c>
      <c r="C492" s="18" t="s">
        <v>539</v>
      </c>
      <c r="D492" s="15"/>
      <c r="E492" s="46">
        <f>E493</f>
        <v>2</v>
      </c>
      <c r="F492" s="46">
        <f t="shared" ref="F492:G492" si="124">F493</f>
        <v>2.8</v>
      </c>
      <c r="G492" s="46">
        <f t="shared" si="124"/>
        <v>2.8</v>
      </c>
    </row>
    <row r="493" spans="1:7" outlineLevel="2" x14ac:dyDescent="0.25">
      <c r="A493" s="27" t="s">
        <v>35</v>
      </c>
      <c r="B493" s="18" t="s">
        <v>527</v>
      </c>
      <c r="C493" s="18" t="s">
        <v>539</v>
      </c>
      <c r="D493" s="15">
        <v>800</v>
      </c>
      <c r="E493" s="46">
        <v>2</v>
      </c>
      <c r="F493" s="46">
        <v>2.8</v>
      </c>
      <c r="G493" s="115">
        <v>2.8</v>
      </c>
    </row>
    <row r="494" spans="1:7" ht="45" outlineLevel="2" x14ac:dyDescent="0.25">
      <c r="A494" s="30" t="s">
        <v>139</v>
      </c>
      <c r="B494" s="45" t="s">
        <v>527</v>
      </c>
      <c r="C494" s="45" t="s">
        <v>140</v>
      </c>
      <c r="D494" s="47"/>
      <c r="E494" s="46">
        <f>E495+E499</f>
        <v>35039</v>
      </c>
      <c r="F494" s="46">
        <f t="shared" ref="F494:G494" si="125">F495+F499</f>
        <v>35040</v>
      </c>
      <c r="G494" s="46">
        <f t="shared" si="125"/>
        <v>25500</v>
      </c>
    </row>
    <row r="495" spans="1:7" ht="30" outlineLevel="2" x14ac:dyDescent="0.25">
      <c r="A495" s="30" t="s">
        <v>540</v>
      </c>
      <c r="B495" s="45" t="s">
        <v>527</v>
      </c>
      <c r="C495" s="45" t="s">
        <v>541</v>
      </c>
      <c r="D495" s="47"/>
      <c r="E495" s="46">
        <f t="shared" ref="E495:G497" si="126">E496</f>
        <v>9539</v>
      </c>
      <c r="F495" s="46">
        <f t="shared" si="126"/>
        <v>9540</v>
      </c>
      <c r="G495" s="46">
        <f t="shared" si="126"/>
        <v>0</v>
      </c>
    </row>
    <row r="496" spans="1:7" ht="60" outlineLevel="2" x14ac:dyDescent="0.25">
      <c r="A496" s="30" t="s">
        <v>542</v>
      </c>
      <c r="B496" s="45" t="s">
        <v>527</v>
      </c>
      <c r="C496" s="45" t="s">
        <v>543</v>
      </c>
      <c r="D496" s="47"/>
      <c r="E496" s="46">
        <f t="shared" si="126"/>
        <v>9539</v>
      </c>
      <c r="F496" s="46">
        <f t="shared" si="126"/>
        <v>9540</v>
      </c>
      <c r="G496" s="46">
        <f t="shared" si="126"/>
        <v>0</v>
      </c>
    </row>
    <row r="497" spans="1:7" ht="30" outlineLevel="2" x14ac:dyDescent="0.25">
      <c r="A497" s="30" t="s">
        <v>544</v>
      </c>
      <c r="B497" s="45" t="s">
        <v>527</v>
      </c>
      <c r="C497" s="45" t="s">
        <v>545</v>
      </c>
      <c r="D497" s="47"/>
      <c r="E497" s="46">
        <f t="shared" si="126"/>
        <v>9539</v>
      </c>
      <c r="F497" s="46">
        <f t="shared" si="126"/>
        <v>9540</v>
      </c>
      <c r="G497" s="46">
        <f t="shared" si="126"/>
        <v>0</v>
      </c>
    </row>
    <row r="498" spans="1:7" ht="30" outlineLevel="2" x14ac:dyDescent="0.25">
      <c r="A498" s="14" t="s">
        <v>21</v>
      </c>
      <c r="B498" s="45" t="s">
        <v>527</v>
      </c>
      <c r="C498" s="45" t="s">
        <v>545</v>
      </c>
      <c r="D498" s="47">
        <v>300</v>
      </c>
      <c r="E498" s="46">
        <v>9539</v>
      </c>
      <c r="F498" s="46">
        <v>9540</v>
      </c>
      <c r="G498" s="97">
        <v>0</v>
      </c>
    </row>
    <row r="499" spans="1:7" ht="45" outlineLevel="2" x14ac:dyDescent="0.25">
      <c r="A499" s="38" t="s">
        <v>228</v>
      </c>
      <c r="B499" s="45" t="s">
        <v>527</v>
      </c>
      <c r="C499" s="45" t="s">
        <v>229</v>
      </c>
      <c r="D499" s="47"/>
      <c r="E499" s="46">
        <f t="shared" ref="E499:G501" si="127">E500</f>
        <v>25500</v>
      </c>
      <c r="F499" s="46">
        <f t="shared" si="127"/>
        <v>25500</v>
      </c>
      <c r="G499" s="46">
        <f t="shared" si="127"/>
        <v>25500</v>
      </c>
    </row>
    <row r="500" spans="1:7" ht="45" outlineLevel="2" x14ac:dyDescent="0.25">
      <c r="A500" s="38" t="s">
        <v>546</v>
      </c>
      <c r="B500" s="45" t="s">
        <v>527</v>
      </c>
      <c r="C500" s="45" t="s">
        <v>547</v>
      </c>
      <c r="D500" s="47"/>
      <c r="E500" s="46">
        <f t="shared" si="127"/>
        <v>25500</v>
      </c>
      <c r="F500" s="46">
        <f t="shared" si="127"/>
        <v>25500</v>
      </c>
      <c r="G500" s="46">
        <f t="shared" si="127"/>
        <v>25500</v>
      </c>
    </row>
    <row r="501" spans="1:7" ht="105" outlineLevel="2" x14ac:dyDescent="0.25">
      <c r="A501" s="38" t="s">
        <v>548</v>
      </c>
      <c r="B501" s="45" t="s">
        <v>527</v>
      </c>
      <c r="C501" s="52" t="s">
        <v>549</v>
      </c>
      <c r="D501" s="47"/>
      <c r="E501" s="46">
        <f t="shared" si="127"/>
        <v>25500</v>
      </c>
      <c r="F501" s="46">
        <f t="shared" si="127"/>
        <v>25500</v>
      </c>
      <c r="G501" s="46">
        <f t="shared" si="127"/>
        <v>25500</v>
      </c>
    </row>
    <row r="502" spans="1:7" ht="30" outlineLevel="2" x14ac:dyDescent="0.25">
      <c r="A502" s="14" t="s">
        <v>21</v>
      </c>
      <c r="B502" s="45" t="s">
        <v>527</v>
      </c>
      <c r="C502" s="52" t="s">
        <v>549</v>
      </c>
      <c r="D502" s="47">
        <v>300</v>
      </c>
      <c r="E502" s="46">
        <v>25500</v>
      </c>
      <c r="F502" s="46">
        <v>25500</v>
      </c>
      <c r="G502" s="97">
        <v>25500</v>
      </c>
    </row>
    <row r="503" spans="1:7" outlineLevel="1" x14ac:dyDescent="0.25">
      <c r="A503" s="17" t="s">
        <v>550</v>
      </c>
      <c r="B503" s="45" t="s">
        <v>551</v>
      </c>
      <c r="C503" s="45"/>
      <c r="D503" s="45"/>
      <c r="E503" s="46">
        <f>+E504+E515</f>
        <v>283584.09999999998</v>
      </c>
      <c r="F503" s="46">
        <f t="shared" ref="F503:G503" si="128">+F504+F515</f>
        <v>302349.19999999995</v>
      </c>
      <c r="G503" s="46">
        <f t="shared" si="128"/>
        <v>233289.1</v>
      </c>
    </row>
    <row r="504" spans="1:7" ht="45" outlineLevel="2" x14ac:dyDescent="0.25">
      <c r="A504" s="53" t="s">
        <v>139</v>
      </c>
      <c r="B504" s="54" t="s">
        <v>551</v>
      </c>
      <c r="C504" s="54" t="s">
        <v>140</v>
      </c>
      <c r="D504" s="54"/>
      <c r="E504" s="55">
        <f>E505</f>
        <v>55980.1</v>
      </c>
      <c r="F504" s="55">
        <f t="shared" ref="F504:G504" si="129">F505</f>
        <v>72618.5</v>
      </c>
      <c r="G504" s="55">
        <f t="shared" si="129"/>
        <v>3552.5</v>
      </c>
    </row>
    <row r="505" spans="1:7" ht="75" outlineLevel="2" x14ac:dyDescent="0.25">
      <c r="A505" s="25" t="s">
        <v>552</v>
      </c>
      <c r="B505" s="45" t="s">
        <v>551</v>
      </c>
      <c r="C505" s="18" t="s">
        <v>553</v>
      </c>
      <c r="D505" s="45"/>
      <c r="E505" s="46">
        <f>E506</f>
        <v>55980.1</v>
      </c>
      <c r="F505" s="46">
        <f t="shared" ref="F505:G505" si="130">F506</f>
        <v>72618.5</v>
      </c>
      <c r="G505" s="46">
        <f t="shared" si="130"/>
        <v>3552.5</v>
      </c>
    </row>
    <row r="506" spans="1:7" ht="75" outlineLevel="2" x14ac:dyDescent="0.25">
      <c r="A506" s="27" t="s">
        <v>554</v>
      </c>
      <c r="B506" s="45" t="s">
        <v>551</v>
      </c>
      <c r="C506" s="18" t="s">
        <v>555</v>
      </c>
      <c r="D506" s="45"/>
      <c r="E506" s="46">
        <f>E507+E509+E511+E513</f>
        <v>55980.1</v>
      </c>
      <c r="F506" s="46">
        <f t="shared" ref="F506:G506" si="131">F507+F509+F511+F513</f>
        <v>72618.5</v>
      </c>
      <c r="G506" s="46">
        <f t="shared" si="131"/>
        <v>3552.5</v>
      </c>
    </row>
    <row r="507" spans="1:7" ht="105" outlineLevel="2" x14ac:dyDescent="0.25">
      <c r="A507" s="140" t="s">
        <v>556</v>
      </c>
      <c r="B507" s="18" t="s">
        <v>551</v>
      </c>
      <c r="C507" s="56" t="s">
        <v>557</v>
      </c>
      <c r="D507" s="15"/>
      <c r="E507" s="46">
        <f>E508</f>
        <v>201</v>
      </c>
      <c r="F507" s="46">
        <f t="shared" ref="F507:G507" si="132">F508</f>
        <v>201</v>
      </c>
      <c r="G507" s="46">
        <f t="shared" si="132"/>
        <v>201</v>
      </c>
    </row>
    <row r="508" spans="1:7" ht="30" outlineLevel="2" x14ac:dyDescent="0.25">
      <c r="A508" s="25" t="s">
        <v>21</v>
      </c>
      <c r="B508" s="18" t="s">
        <v>551</v>
      </c>
      <c r="C508" s="56" t="s">
        <v>557</v>
      </c>
      <c r="D508" s="15">
        <v>300</v>
      </c>
      <c r="E508" s="46">
        <v>201</v>
      </c>
      <c r="F508" s="46">
        <v>201</v>
      </c>
      <c r="G508" s="115">
        <v>201</v>
      </c>
    </row>
    <row r="509" spans="1:7" ht="90" outlineLevel="2" x14ac:dyDescent="0.25">
      <c r="A509" s="38" t="s">
        <v>558</v>
      </c>
      <c r="B509" s="45" t="s">
        <v>551</v>
      </c>
      <c r="C509" s="18" t="s">
        <v>559</v>
      </c>
      <c r="D509" s="45"/>
      <c r="E509" s="46">
        <f t="shared" ref="E509:G509" si="133">E510</f>
        <v>332.7</v>
      </c>
      <c r="F509" s="46">
        <f t="shared" si="133"/>
        <v>431.9</v>
      </c>
      <c r="G509" s="46">
        <f t="shared" si="133"/>
        <v>20</v>
      </c>
    </row>
    <row r="510" spans="1:7" ht="30" outlineLevel="2" x14ac:dyDescent="0.25">
      <c r="A510" s="14" t="s">
        <v>230</v>
      </c>
      <c r="B510" s="45" t="s">
        <v>551</v>
      </c>
      <c r="C510" s="18" t="s">
        <v>559</v>
      </c>
      <c r="D510" s="45" t="s">
        <v>41</v>
      </c>
      <c r="E510" s="46">
        <v>332.7</v>
      </c>
      <c r="F510" s="46">
        <v>431.9</v>
      </c>
      <c r="G510" s="97">
        <v>20</v>
      </c>
    </row>
    <row r="511" spans="1:7" ht="105" outlineLevel="2" x14ac:dyDescent="0.25">
      <c r="A511" s="14" t="s">
        <v>560</v>
      </c>
      <c r="B511" s="45" t="s">
        <v>551</v>
      </c>
      <c r="C511" s="18" t="s">
        <v>561</v>
      </c>
      <c r="D511" s="45"/>
      <c r="E511" s="46">
        <f>E512</f>
        <v>22131.200000000001</v>
      </c>
      <c r="F511" s="46">
        <v>0</v>
      </c>
      <c r="G511" s="97">
        <v>0</v>
      </c>
    </row>
    <row r="512" spans="1:7" ht="30" outlineLevel="2" x14ac:dyDescent="0.25">
      <c r="A512" s="31" t="s">
        <v>66</v>
      </c>
      <c r="B512" s="45" t="s">
        <v>551</v>
      </c>
      <c r="C512" s="18" t="s">
        <v>561</v>
      </c>
      <c r="D512" s="45" t="s">
        <v>562</v>
      </c>
      <c r="E512" s="46">
        <v>22131.200000000001</v>
      </c>
      <c r="F512" s="46">
        <v>0</v>
      </c>
      <c r="G512" s="97">
        <v>0</v>
      </c>
    </row>
    <row r="513" spans="1:7" ht="60" outlineLevel="2" x14ac:dyDescent="0.25">
      <c r="A513" s="31" t="s">
        <v>563</v>
      </c>
      <c r="B513" s="45" t="s">
        <v>551</v>
      </c>
      <c r="C513" s="18" t="s">
        <v>564</v>
      </c>
      <c r="D513" s="45"/>
      <c r="E513" s="46">
        <f>E514</f>
        <v>33315.199999999997</v>
      </c>
      <c r="F513" s="46">
        <f t="shared" ref="F513:G513" si="134">F514</f>
        <v>71985.600000000006</v>
      </c>
      <c r="G513" s="46">
        <f t="shared" si="134"/>
        <v>3331.5</v>
      </c>
    </row>
    <row r="514" spans="1:7" ht="30" outlineLevel="2" x14ac:dyDescent="0.25">
      <c r="A514" s="31" t="s">
        <v>66</v>
      </c>
      <c r="B514" s="45" t="s">
        <v>551</v>
      </c>
      <c r="C514" s="18" t="s">
        <v>564</v>
      </c>
      <c r="D514" s="45" t="s">
        <v>562</v>
      </c>
      <c r="E514" s="46">
        <v>33315.199999999997</v>
      </c>
      <c r="F514" s="46">
        <v>71985.600000000006</v>
      </c>
      <c r="G514" s="97">
        <v>3331.5</v>
      </c>
    </row>
    <row r="515" spans="1:7" ht="30" outlineLevel="2" x14ac:dyDescent="0.25">
      <c r="A515" s="35" t="s">
        <v>313</v>
      </c>
      <c r="B515" s="102" t="s">
        <v>551</v>
      </c>
      <c r="C515" s="102" t="s">
        <v>314</v>
      </c>
      <c r="D515" s="102"/>
      <c r="E515" s="55">
        <f>+E518+E524+E530+E527</f>
        <v>227604</v>
      </c>
      <c r="F515" s="55">
        <f t="shared" ref="F515:G515" si="135">+F518+F524+F530+F527</f>
        <v>229730.69999999998</v>
      </c>
      <c r="G515" s="55">
        <f t="shared" si="135"/>
        <v>229736.6</v>
      </c>
    </row>
    <row r="516" spans="1:7" ht="30" outlineLevel="2" x14ac:dyDescent="0.25">
      <c r="A516" s="16" t="s">
        <v>315</v>
      </c>
      <c r="B516" s="18" t="s">
        <v>551</v>
      </c>
      <c r="C516" s="18" t="s">
        <v>316</v>
      </c>
      <c r="D516" s="18"/>
      <c r="E516" s="46">
        <v>172143.9</v>
      </c>
      <c r="F516" s="46">
        <v>172003.8</v>
      </c>
      <c r="G516" s="46">
        <v>171947.7</v>
      </c>
    </row>
    <row r="517" spans="1:7" ht="45" outlineLevel="2" x14ac:dyDescent="0.25">
      <c r="A517" s="16" t="s">
        <v>317</v>
      </c>
      <c r="B517" s="18" t="s">
        <v>551</v>
      </c>
      <c r="C517" s="18" t="s">
        <v>318</v>
      </c>
      <c r="D517" s="18"/>
      <c r="E517" s="46">
        <v>172143.9</v>
      </c>
      <c r="F517" s="46">
        <v>172003.8</v>
      </c>
      <c r="G517" s="46">
        <v>171947.7</v>
      </c>
    </row>
    <row r="518" spans="1:7" ht="60" outlineLevel="2" x14ac:dyDescent="0.25">
      <c r="A518" s="16" t="s">
        <v>406</v>
      </c>
      <c r="B518" s="18" t="s">
        <v>551</v>
      </c>
      <c r="C518" s="18" t="s">
        <v>407</v>
      </c>
      <c r="D518" s="15"/>
      <c r="E518" s="46">
        <v>172143.9</v>
      </c>
      <c r="F518" s="46">
        <v>172003.8</v>
      </c>
      <c r="G518" s="46">
        <v>171947.7</v>
      </c>
    </row>
    <row r="519" spans="1:7" ht="30" outlineLevel="2" x14ac:dyDescent="0.25">
      <c r="A519" s="25" t="s">
        <v>230</v>
      </c>
      <c r="B519" s="18" t="s">
        <v>551</v>
      </c>
      <c r="C519" s="18" t="s">
        <v>407</v>
      </c>
      <c r="D519" s="15">
        <v>200</v>
      </c>
      <c r="E519" s="46">
        <v>17</v>
      </c>
      <c r="F519" s="97">
        <v>17</v>
      </c>
      <c r="G519" s="97">
        <v>17</v>
      </c>
    </row>
    <row r="520" spans="1:7" ht="30" outlineLevel="2" x14ac:dyDescent="0.25">
      <c r="A520" s="25" t="s">
        <v>21</v>
      </c>
      <c r="B520" s="18" t="s">
        <v>551</v>
      </c>
      <c r="C520" s="18" t="s">
        <v>407</v>
      </c>
      <c r="D520" s="15">
        <v>300</v>
      </c>
      <c r="E520" s="46">
        <v>2390</v>
      </c>
      <c r="F520" s="97">
        <v>2390</v>
      </c>
      <c r="G520" s="97">
        <v>2390</v>
      </c>
    </row>
    <row r="521" spans="1:7" ht="45" outlineLevel="2" x14ac:dyDescent="0.25">
      <c r="A521" s="14" t="s">
        <v>320</v>
      </c>
      <c r="B521" s="18" t="s">
        <v>551</v>
      </c>
      <c r="C521" s="18" t="s">
        <v>407</v>
      </c>
      <c r="D521" s="15">
        <v>600</v>
      </c>
      <c r="E521" s="46">
        <v>169736.9</v>
      </c>
      <c r="F521" s="97">
        <v>169596.79999999999</v>
      </c>
      <c r="G521" s="97">
        <v>169540.7</v>
      </c>
    </row>
    <row r="522" spans="1:7" ht="30" outlineLevel="2" x14ac:dyDescent="0.25">
      <c r="A522" s="16" t="s">
        <v>410</v>
      </c>
      <c r="B522" s="18" t="s">
        <v>551</v>
      </c>
      <c r="C522" s="18" t="s">
        <v>411</v>
      </c>
      <c r="D522" s="18"/>
      <c r="E522" s="46">
        <v>55460.100000000006</v>
      </c>
      <c r="F522" s="46">
        <v>57726.899999999994</v>
      </c>
      <c r="G522" s="46">
        <v>57788.899999999994</v>
      </c>
    </row>
    <row r="523" spans="1:7" ht="45" outlineLevel="2" x14ac:dyDescent="0.25">
      <c r="A523" s="31" t="s">
        <v>412</v>
      </c>
      <c r="B523" s="18" t="s">
        <v>551</v>
      </c>
      <c r="C523" s="18" t="s">
        <v>413</v>
      </c>
      <c r="D523" s="18"/>
      <c r="E523" s="46">
        <v>55460.100000000006</v>
      </c>
      <c r="F523" s="46">
        <v>57726.899999999994</v>
      </c>
      <c r="G523" s="46">
        <v>57788.899999999994</v>
      </c>
    </row>
    <row r="524" spans="1:7" ht="60" outlineLevel="2" x14ac:dyDescent="0.25">
      <c r="A524" s="14" t="s">
        <v>414</v>
      </c>
      <c r="B524" s="18" t="s">
        <v>551</v>
      </c>
      <c r="C524" s="18" t="s">
        <v>415</v>
      </c>
      <c r="D524" s="15"/>
      <c r="E524" s="46">
        <v>4084.8</v>
      </c>
      <c r="F524" s="46">
        <v>4217.3</v>
      </c>
      <c r="G524" s="46">
        <v>4279.3</v>
      </c>
    </row>
    <row r="525" spans="1:7" ht="30" outlineLevel="2" x14ac:dyDescent="0.25">
      <c r="A525" s="14" t="s">
        <v>230</v>
      </c>
      <c r="B525" s="18" t="s">
        <v>551</v>
      </c>
      <c r="C525" s="18" t="s">
        <v>415</v>
      </c>
      <c r="D525" s="15">
        <v>200</v>
      </c>
      <c r="E525" s="46">
        <v>50.4</v>
      </c>
      <c r="F525" s="97">
        <v>52</v>
      </c>
      <c r="G525" s="97">
        <v>52</v>
      </c>
    </row>
    <row r="526" spans="1:7" ht="30" outlineLevel="2" x14ac:dyDescent="0.25">
      <c r="A526" s="14" t="s">
        <v>21</v>
      </c>
      <c r="B526" s="18" t="s">
        <v>551</v>
      </c>
      <c r="C526" s="18" t="s">
        <v>415</v>
      </c>
      <c r="D526" s="15">
        <v>300</v>
      </c>
      <c r="E526" s="46">
        <v>4034.4</v>
      </c>
      <c r="F526" s="97">
        <v>4165.3</v>
      </c>
      <c r="G526" s="97">
        <v>4227.3</v>
      </c>
    </row>
    <row r="527" spans="1:7" ht="90" outlineLevel="2" x14ac:dyDescent="0.25">
      <c r="A527" s="14" t="s">
        <v>416</v>
      </c>
      <c r="B527" s="18" t="s">
        <v>551</v>
      </c>
      <c r="C527" s="18" t="s">
        <v>417</v>
      </c>
      <c r="D527" s="15"/>
      <c r="E527" s="46">
        <v>148.5</v>
      </c>
      <c r="F527" s="46">
        <v>154.39999999999998</v>
      </c>
      <c r="G527" s="46">
        <v>154.39999999999998</v>
      </c>
    </row>
    <row r="528" spans="1:7" ht="30" outlineLevel="2" x14ac:dyDescent="0.25">
      <c r="A528" s="14" t="s">
        <v>230</v>
      </c>
      <c r="B528" s="18" t="s">
        <v>551</v>
      </c>
      <c r="C528" s="18" t="s">
        <v>417</v>
      </c>
      <c r="D528" s="15">
        <v>200</v>
      </c>
      <c r="E528" s="46">
        <v>2.9</v>
      </c>
      <c r="F528" s="97">
        <v>2.2000000000000002</v>
      </c>
      <c r="G528" s="97">
        <v>2.2000000000000002</v>
      </c>
    </row>
    <row r="529" spans="1:7" ht="30" outlineLevel="2" x14ac:dyDescent="0.25">
      <c r="A529" s="14" t="s">
        <v>21</v>
      </c>
      <c r="B529" s="18" t="s">
        <v>551</v>
      </c>
      <c r="C529" s="18" t="s">
        <v>417</v>
      </c>
      <c r="D529" s="15">
        <v>300</v>
      </c>
      <c r="E529" s="46">
        <v>145.6</v>
      </c>
      <c r="F529" s="97">
        <v>152.19999999999999</v>
      </c>
      <c r="G529" s="97">
        <v>152.19999999999999</v>
      </c>
    </row>
    <row r="530" spans="1:7" ht="90" outlineLevel="2" x14ac:dyDescent="0.25">
      <c r="A530" s="14" t="s">
        <v>420</v>
      </c>
      <c r="B530" s="18" t="s">
        <v>551</v>
      </c>
      <c r="C530" s="18" t="s">
        <v>421</v>
      </c>
      <c r="D530" s="15"/>
      <c r="E530" s="46">
        <v>51226.8</v>
      </c>
      <c r="F530" s="46">
        <v>53355.199999999997</v>
      </c>
      <c r="G530" s="46">
        <v>53355.199999999997</v>
      </c>
    </row>
    <row r="531" spans="1:7" ht="30" outlineLevel="2" x14ac:dyDescent="0.25">
      <c r="A531" s="14" t="s">
        <v>230</v>
      </c>
      <c r="B531" s="18" t="s">
        <v>551</v>
      </c>
      <c r="C531" s="18" t="s">
        <v>421</v>
      </c>
      <c r="D531" s="15">
        <v>200</v>
      </c>
      <c r="E531" s="46">
        <v>500</v>
      </c>
      <c r="F531" s="97">
        <v>500</v>
      </c>
      <c r="G531" s="97">
        <v>500</v>
      </c>
    </row>
    <row r="532" spans="1:7" ht="30" outlineLevel="2" x14ac:dyDescent="0.25">
      <c r="A532" s="14" t="s">
        <v>21</v>
      </c>
      <c r="B532" s="18" t="s">
        <v>551</v>
      </c>
      <c r="C532" s="18" t="s">
        <v>421</v>
      </c>
      <c r="D532" s="15">
        <v>300</v>
      </c>
      <c r="E532" s="46">
        <v>50726.8</v>
      </c>
      <c r="F532" s="97">
        <v>52855.199999999997</v>
      </c>
      <c r="G532" s="97">
        <v>52855.199999999997</v>
      </c>
    </row>
    <row r="533" spans="1:7" s="13" customFormat="1" ht="14.25" x14ac:dyDescent="0.2">
      <c r="A533" s="49" t="s">
        <v>474</v>
      </c>
      <c r="B533" s="33" t="s">
        <v>475</v>
      </c>
      <c r="C533" s="33"/>
      <c r="D533" s="34"/>
      <c r="E533" s="50">
        <f>E534+E541+E562</f>
        <v>182208.60000000003</v>
      </c>
      <c r="F533" s="50">
        <f t="shared" ref="F533:G533" si="136">F534+F541+F562</f>
        <v>193758.19999999998</v>
      </c>
      <c r="G533" s="50">
        <f t="shared" si="136"/>
        <v>194489.7</v>
      </c>
    </row>
    <row r="534" spans="1:7" outlineLevel="1" x14ac:dyDescent="0.25">
      <c r="A534" s="25" t="s">
        <v>476</v>
      </c>
      <c r="B534" s="18" t="s">
        <v>477</v>
      </c>
      <c r="C534" s="18"/>
      <c r="D534" s="15"/>
      <c r="E534" s="46">
        <f t="shared" ref="E534:G535" si="137">E535</f>
        <v>43374.799999999996</v>
      </c>
      <c r="F534" s="46">
        <f t="shared" si="137"/>
        <v>45338.9</v>
      </c>
      <c r="G534" s="46">
        <f t="shared" si="137"/>
        <v>45503.899999999994</v>
      </c>
    </row>
    <row r="535" spans="1:7" ht="30" outlineLevel="2" x14ac:dyDescent="0.25">
      <c r="A535" s="25" t="s">
        <v>478</v>
      </c>
      <c r="B535" s="18" t="s">
        <v>477</v>
      </c>
      <c r="C535" s="18" t="s">
        <v>479</v>
      </c>
      <c r="D535" s="15"/>
      <c r="E535" s="46">
        <f t="shared" si="137"/>
        <v>43374.799999999996</v>
      </c>
      <c r="F535" s="46">
        <f t="shared" si="137"/>
        <v>45338.9</v>
      </c>
      <c r="G535" s="46">
        <f t="shared" si="137"/>
        <v>45503.899999999994</v>
      </c>
    </row>
    <row r="536" spans="1:7" ht="45" outlineLevel="2" x14ac:dyDescent="0.25">
      <c r="A536" s="25" t="s">
        <v>480</v>
      </c>
      <c r="B536" s="18" t="s">
        <v>477</v>
      </c>
      <c r="C536" s="18" t="s">
        <v>481</v>
      </c>
      <c r="D536" s="15"/>
      <c r="E536" s="46">
        <f>E537+E539</f>
        <v>43374.799999999996</v>
      </c>
      <c r="F536" s="46">
        <f t="shared" ref="F536" si="138">F537+F539</f>
        <v>45338.9</v>
      </c>
      <c r="G536" s="46">
        <f>G537+G539</f>
        <v>45503.899999999994</v>
      </c>
    </row>
    <row r="537" spans="1:7" ht="45" outlineLevel="2" x14ac:dyDescent="0.25">
      <c r="A537" s="25" t="s">
        <v>70</v>
      </c>
      <c r="B537" s="18" t="s">
        <v>477</v>
      </c>
      <c r="C537" s="18" t="s">
        <v>482</v>
      </c>
      <c r="D537" s="15"/>
      <c r="E537" s="46">
        <f>E538</f>
        <v>38835.1</v>
      </c>
      <c r="F537" s="46">
        <f t="shared" ref="F537:G537" si="139">F538</f>
        <v>40515.9</v>
      </c>
      <c r="G537" s="46">
        <f t="shared" si="139"/>
        <v>40646.699999999997</v>
      </c>
    </row>
    <row r="538" spans="1:7" ht="45" outlineLevel="2" x14ac:dyDescent="0.25">
      <c r="A538" s="25" t="s">
        <v>320</v>
      </c>
      <c r="B538" s="18" t="s">
        <v>477</v>
      </c>
      <c r="C538" s="18" t="s">
        <v>482</v>
      </c>
      <c r="D538" s="15">
        <v>600</v>
      </c>
      <c r="E538" s="46">
        <v>38835.1</v>
      </c>
      <c r="F538" s="46">
        <v>40515.9</v>
      </c>
      <c r="G538" s="115">
        <v>40646.699999999997</v>
      </c>
    </row>
    <row r="539" spans="1:7" ht="30" outlineLevel="2" x14ac:dyDescent="0.25">
      <c r="A539" s="25" t="s">
        <v>483</v>
      </c>
      <c r="B539" s="18" t="s">
        <v>477</v>
      </c>
      <c r="C539" s="18" t="s">
        <v>484</v>
      </c>
      <c r="D539" s="15"/>
      <c r="E539" s="46">
        <f>E540</f>
        <v>4539.7</v>
      </c>
      <c r="F539" s="46">
        <f t="shared" ref="F539:G539" si="140">F540</f>
        <v>4823</v>
      </c>
      <c r="G539" s="46">
        <f t="shared" si="140"/>
        <v>4857.2</v>
      </c>
    </row>
    <row r="540" spans="1:7" ht="45" outlineLevel="2" x14ac:dyDescent="0.25">
      <c r="A540" s="25" t="s">
        <v>320</v>
      </c>
      <c r="B540" s="18" t="s">
        <v>477</v>
      </c>
      <c r="C540" s="18" t="s">
        <v>484</v>
      </c>
      <c r="D540" s="15">
        <v>600</v>
      </c>
      <c r="E540" s="46">
        <f>4518.7+21</f>
        <v>4539.7</v>
      </c>
      <c r="F540" s="46">
        <f>4818.5+4.5</f>
        <v>4823</v>
      </c>
      <c r="G540" s="115">
        <f>4829.5+27.7</f>
        <v>4857.2</v>
      </c>
    </row>
    <row r="541" spans="1:7" outlineLevel="1" x14ac:dyDescent="0.25">
      <c r="A541" s="25" t="s">
        <v>485</v>
      </c>
      <c r="B541" s="18" t="s">
        <v>486</v>
      </c>
      <c r="C541" s="18"/>
      <c r="D541" s="15"/>
      <c r="E541" s="46">
        <f t="shared" ref="E541:G541" si="141">E542</f>
        <v>4713.8999999999996</v>
      </c>
      <c r="F541" s="46">
        <f t="shared" si="141"/>
        <v>6570.9999999999991</v>
      </c>
      <c r="G541" s="46">
        <f t="shared" si="141"/>
        <v>3794.8999999999992</v>
      </c>
    </row>
    <row r="542" spans="1:7" ht="30" outlineLevel="2" x14ac:dyDescent="0.25">
      <c r="A542" s="25" t="s">
        <v>487</v>
      </c>
      <c r="B542" s="18" t="s">
        <v>486</v>
      </c>
      <c r="C542" s="18" t="s">
        <v>479</v>
      </c>
      <c r="D542" s="15"/>
      <c r="E542" s="46">
        <f>E546+E549+E543+E559</f>
        <v>4713.8999999999996</v>
      </c>
      <c r="F542" s="46">
        <f>F546+F549+F543+F559</f>
        <v>6570.9999999999991</v>
      </c>
      <c r="G542" s="46">
        <f>G546+G549+G543+G559</f>
        <v>3794.8999999999992</v>
      </c>
    </row>
    <row r="543" spans="1:7" ht="45" outlineLevel="2" x14ac:dyDescent="0.25">
      <c r="A543" s="25" t="s">
        <v>480</v>
      </c>
      <c r="B543" s="18" t="s">
        <v>486</v>
      </c>
      <c r="C543" s="18" t="s">
        <v>481</v>
      </c>
      <c r="D543" s="15"/>
      <c r="E543" s="115">
        <f t="shared" ref="E543:G544" si="142">E544</f>
        <v>0</v>
      </c>
      <c r="F543" s="115">
        <f t="shared" si="142"/>
        <v>21.4</v>
      </c>
      <c r="G543" s="115">
        <f t="shared" si="142"/>
        <v>0</v>
      </c>
    </row>
    <row r="544" spans="1:7" ht="30" outlineLevel="2" x14ac:dyDescent="0.25">
      <c r="A544" s="25" t="s">
        <v>488</v>
      </c>
      <c r="B544" s="18" t="s">
        <v>486</v>
      </c>
      <c r="C544" s="18" t="s">
        <v>489</v>
      </c>
      <c r="D544" s="15"/>
      <c r="E544" s="115">
        <f t="shared" si="142"/>
        <v>0</v>
      </c>
      <c r="F544" s="115">
        <f t="shared" si="142"/>
        <v>21.4</v>
      </c>
      <c r="G544" s="115">
        <f t="shared" si="142"/>
        <v>0</v>
      </c>
    </row>
    <row r="545" spans="1:7" ht="45" outlineLevel="2" x14ac:dyDescent="0.25">
      <c r="A545" s="25" t="s">
        <v>320</v>
      </c>
      <c r="B545" s="18" t="s">
        <v>486</v>
      </c>
      <c r="C545" s="18" t="s">
        <v>489</v>
      </c>
      <c r="D545" s="15">
        <v>600</v>
      </c>
      <c r="E545" s="46">
        <v>0</v>
      </c>
      <c r="F545" s="46">
        <v>21.4</v>
      </c>
      <c r="G545" s="115">
        <v>0</v>
      </c>
    </row>
    <row r="546" spans="1:7" ht="45" outlineLevel="2" x14ac:dyDescent="0.25">
      <c r="A546" s="25" t="s">
        <v>490</v>
      </c>
      <c r="B546" s="18" t="s">
        <v>486</v>
      </c>
      <c r="C546" s="18" t="s">
        <v>491</v>
      </c>
      <c r="D546" s="15"/>
      <c r="E546" s="46">
        <f>E547</f>
        <v>69.7</v>
      </c>
      <c r="F546" s="46">
        <f t="shared" ref="F546:G546" si="143">F547</f>
        <v>93.2</v>
      </c>
      <c r="G546" s="46">
        <f t="shared" si="143"/>
        <v>58.2</v>
      </c>
    </row>
    <row r="547" spans="1:7" ht="45" outlineLevel="2" x14ac:dyDescent="0.25">
      <c r="A547" s="25" t="s">
        <v>492</v>
      </c>
      <c r="B547" s="18" t="s">
        <v>486</v>
      </c>
      <c r="C547" s="18" t="s">
        <v>493</v>
      </c>
      <c r="D547" s="15"/>
      <c r="E547" s="46">
        <f t="shared" ref="E547:G547" si="144">E548</f>
        <v>69.7</v>
      </c>
      <c r="F547" s="46">
        <f t="shared" si="144"/>
        <v>93.2</v>
      </c>
      <c r="G547" s="46">
        <f t="shared" si="144"/>
        <v>58.2</v>
      </c>
    </row>
    <row r="548" spans="1:7" ht="30" outlineLevel="2" x14ac:dyDescent="0.25">
      <c r="A548" s="25" t="s">
        <v>230</v>
      </c>
      <c r="B548" s="18" t="s">
        <v>486</v>
      </c>
      <c r="C548" s="18" t="s">
        <v>493</v>
      </c>
      <c r="D548" s="15">
        <v>200</v>
      </c>
      <c r="E548" s="46">
        <v>69.7</v>
      </c>
      <c r="F548" s="46">
        <v>93.2</v>
      </c>
      <c r="G548" s="115">
        <v>58.2</v>
      </c>
    </row>
    <row r="549" spans="1:7" ht="45" outlineLevel="2" x14ac:dyDescent="0.25">
      <c r="A549" s="27" t="s">
        <v>494</v>
      </c>
      <c r="B549" s="18" t="s">
        <v>486</v>
      </c>
      <c r="C549" s="18" t="s">
        <v>495</v>
      </c>
      <c r="D549" s="15"/>
      <c r="E549" s="46">
        <f>E550+E553+E555+E557</f>
        <v>4644.2</v>
      </c>
      <c r="F549" s="46">
        <f>F550+F553+F555+F557</f>
        <v>5985</v>
      </c>
      <c r="G549" s="46">
        <f>G550+G553+G555+G557</f>
        <v>3736.6999999999994</v>
      </c>
    </row>
    <row r="550" spans="1:7" ht="30" outlineLevel="2" x14ac:dyDescent="0.25">
      <c r="A550" s="25" t="s">
        <v>496</v>
      </c>
      <c r="B550" s="18" t="s">
        <v>486</v>
      </c>
      <c r="C550" s="18" t="s">
        <v>497</v>
      </c>
      <c r="D550" s="15"/>
      <c r="E550" s="46">
        <f>E551+E552</f>
        <v>3808.2</v>
      </c>
      <c r="F550" s="46">
        <f t="shared" ref="F550:G550" si="145">F551+F552</f>
        <v>5003.8999999999996</v>
      </c>
      <c r="G550" s="46">
        <f t="shared" si="145"/>
        <v>3124.2</v>
      </c>
    </row>
    <row r="551" spans="1:7" ht="75" outlineLevel="2" x14ac:dyDescent="0.25">
      <c r="A551" s="25" t="s">
        <v>13</v>
      </c>
      <c r="B551" s="18" t="s">
        <v>486</v>
      </c>
      <c r="C551" s="18" t="s">
        <v>497</v>
      </c>
      <c r="D551" s="15">
        <v>100</v>
      </c>
      <c r="E551" s="46">
        <v>1000</v>
      </c>
      <c r="F551" s="46">
        <v>1000</v>
      </c>
      <c r="G551" s="115">
        <v>1000</v>
      </c>
    </row>
    <row r="552" spans="1:7" ht="30" outlineLevel="2" x14ac:dyDescent="0.25">
      <c r="A552" s="25" t="s">
        <v>230</v>
      </c>
      <c r="B552" s="18" t="s">
        <v>486</v>
      </c>
      <c r="C552" s="18" t="s">
        <v>497</v>
      </c>
      <c r="D552" s="15">
        <v>200</v>
      </c>
      <c r="E552" s="46">
        <v>2808.2</v>
      </c>
      <c r="F552" s="46">
        <v>4003.9</v>
      </c>
      <c r="G552" s="115">
        <v>2124.1999999999998</v>
      </c>
    </row>
    <row r="553" spans="1:7" ht="45" outlineLevel="2" x14ac:dyDescent="0.25">
      <c r="A553" s="41" t="s">
        <v>498</v>
      </c>
      <c r="B553" s="18" t="s">
        <v>486</v>
      </c>
      <c r="C553" s="18" t="s">
        <v>499</v>
      </c>
      <c r="D553" s="15"/>
      <c r="E553" s="46">
        <f>E554</f>
        <v>418</v>
      </c>
      <c r="F553" s="46">
        <f t="shared" ref="F553:G553" si="146">F554</f>
        <v>421.6</v>
      </c>
      <c r="G553" s="46">
        <f t="shared" si="146"/>
        <v>263.2</v>
      </c>
    </row>
    <row r="554" spans="1:7" ht="30" outlineLevel="2" x14ac:dyDescent="0.25">
      <c r="A554" s="25" t="s">
        <v>230</v>
      </c>
      <c r="B554" s="18" t="s">
        <v>486</v>
      </c>
      <c r="C554" s="18" t="s">
        <v>499</v>
      </c>
      <c r="D554" s="47">
        <v>200</v>
      </c>
      <c r="E554" s="46">
        <v>418</v>
      </c>
      <c r="F554" s="46">
        <v>421.6</v>
      </c>
      <c r="G554" s="115">
        <v>263.2</v>
      </c>
    </row>
    <row r="555" spans="1:7" outlineLevel="2" x14ac:dyDescent="0.25">
      <c r="A555" s="41" t="s">
        <v>500</v>
      </c>
      <c r="B555" s="18" t="s">
        <v>486</v>
      </c>
      <c r="C555" s="18" t="s">
        <v>501</v>
      </c>
      <c r="D555" s="47"/>
      <c r="E555" s="46">
        <f>E556</f>
        <v>348.3</v>
      </c>
      <c r="F555" s="46">
        <f t="shared" ref="F555:G555" si="147">F556</f>
        <v>466.2</v>
      </c>
      <c r="G555" s="46">
        <f t="shared" si="147"/>
        <v>291.10000000000002</v>
      </c>
    </row>
    <row r="556" spans="1:7" ht="30" outlineLevel="2" x14ac:dyDescent="0.25">
      <c r="A556" s="17" t="s">
        <v>21</v>
      </c>
      <c r="B556" s="18" t="s">
        <v>486</v>
      </c>
      <c r="C556" s="18" t="s">
        <v>501</v>
      </c>
      <c r="D556" s="47">
        <v>300</v>
      </c>
      <c r="E556" s="46">
        <v>348.3</v>
      </c>
      <c r="F556" s="46">
        <v>466.2</v>
      </c>
      <c r="G556" s="115">
        <v>291.10000000000002</v>
      </c>
    </row>
    <row r="557" spans="1:7" ht="45" outlineLevel="2" x14ac:dyDescent="0.25">
      <c r="A557" s="25" t="s">
        <v>502</v>
      </c>
      <c r="B557" s="18" t="s">
        <v>486</v>
      </c>
      <c r="C557" s="18" t="s">
        <v>503</v>
      </c>
      <c r="D557" s="15"/>
      <c r="E557" s="46">
        <f>E558</f>
        <v>69.7</v>
      </c>
      <c r="F557" s="46">
        <f t="shared" ref="F557:G557" si="148">F558</f>
        <v>93.3</v>
      </c>
      <c r="G557" s="46">
        <f t="shared" si="148"/>
        <v>58.2</v>
      </c>
    </row>
    <row r="558" spans="1:7" ht="30" outlineLevel="2" x14ac:dyDescent="0.25">
      <c r="A558" s="25" t="s">
        <v>230</v>
      </c>
      <c r="B558" s="18" t="s">
        <v>486</v>
      </c>
      <c r="C558" s="18" t="s">
        <v>503</v>
      </c>
      <c r="D558" s="15">
        <v>200</v>
      </c>
      <c r="E558" s="46">
        <v>69.7</v>
      </c>
      <c r="F558" s="46">
        <v>93.3</v>
      </c>
      <c r="G558" s="115">
        <v>58.2</v>
      </c>
    </row>
    <row r="559" spans="1:7" ht="45" outlineLevel="2" x14ac:dyDescent="0.25">
      <c r="A559" s="25" t="s">
        <v>504</v>
      </c>
      <c r="B559" s="18" t="s">
        <v>486</v>
      </c>
      <c r="C559" s="18" t="s">
        <v>505</v>
      </c>
      <c r="D559" s="15"/>
      <c r="E559" s="115">
        <f t="shared" ref="E559:G560" si="149">E560</f>
        <v>0</v>
      </c>
      <c r="F559" s="115">
        <f t="shared" si="149"/>
        <v>471.4</v>
      </c>
      <c r="G559" s="115">
        <f t="shared" si="149"/>
        <v>0</v>
      </c>
    </row>
    <row r="560" spans="1:7" ht="30" outlineLevel="2" x14ac:dyDescent="0.25">
      <c r="A560" s="25" t="s">
        <v>488</v>
      </c>
      <c r="B560" s="18" t="s">
        <v>486</v>
      </c>
      <c r="C560" s="18" t="s">
        <v>506</v>
      </c>
      <c r="D560" s="15"/>
      <c r="E560" s="115">
        <f t="shared" si="149"/>
        <v>0</v>
      </c>
      <c r="F560" s="115">
        <f t="shared" si="149"/>
        <v>471.4</v>
      </c>
      <c r="G560" s="115">
        <f t="shared" si="149"/>
        <v>0</v>
      </c>
    </row>
    <row r="561" spans="1:7" ht="45" outlineLevel="2" x14ac:dyDescent="0.25">
      <c r="A561" s="25" t="s">
        <v>320</v>
      </c>
      <c r="B561" s="18" t="s">
        <v>486</v>
      </c>
      <c r="C561" s="18" t="s">
        <v>506</v>
      </c>
      <c r="D561" s="15">
        <v>600</v>
      </c>
      <c r="E561" s="46">
        <v>0</v>
      </c>
      <c r="F561" s="46">
        <v>471.4</v>
      </c>
      <c r="G561" s="115">
        <v>0</v>
      </c>
    </row>
    <row r="562" spans="1:7" outlineLevel="1" x14ac:dyDescent="0.25">
      <c r="A562" s="136" t="s">
        <v>507</v>
      </c>
      <c r="B562" s="7" t="s">
        <v>508</v>
      </c>
      <c r="C562" s="7"/>
      <c r="D562" s="10"/>
      <c r="E562" s="117">
        <f>E563+E572</f>
        <v>134119.90000000002</v>
      </c>
      <c r="F562" s="117">
        <f>F563+F572</f>
        <v>141848.29999999999</v>
      </c>
      <c r="G562" s="117">
        <f>G563+G572</f>
        <v>145190.90000000002</v>
      </c>
    </row>
    <row r="563" spans="1:7" ht="30" outlineLevel="2" x14ac:dyDescent="0.25">
      <c r="A563" s="14" t="s">
        <v>313</v>
      </c>
      <c r="B563" s="18" t="s">
        <v>508</v>
      </c>
      <c r="C563" s="18" t="s">
        <v>314</v>
      </c>
      <c r="D563" s="15"/>
      <c r="E563" s="46">
        <f>E564+E568</f>
        <v>107518.90000000001</v>
      </c>
      <c r="F563" s="46">
        <f t="shared" ref="F563:G563" si="150">F564+F568</f>
        <v>114047.8</v>
      </c>
      <c r="G563" s="46">
        <f t="shared" si="150"/>
        <v>117241.70000000001</v>
      </c>
    </row>
    <row r="564" spans="1:7" ht="30" outlineLevel="2" x14ac:dyDescent="0.25">
      <c r="A564" s="16" t="s">
        <v>315</v>
      </c>
      <c r="B564" s="18" t="s">
        <v>508</v>
      </c>
      <c r="C564" s="18" t="s">
        <v>316</v>
      </c>
      <c r="D564" s="15"/>
      <c r="E564" s="46">
        <f>E565</f>
        <v>107462.8</v>
      </c>
      <c r="F564" s="46">
        <f t="shared" ref="F564:G566" si="151">F565</f>
        <v>113991.7</v>
      </c>
      <c r="G564" s="46">
        <f t="shared" si="151"/>
        <v>117185.60000000001</v>
      </c>
    </row>
    <row r="565" spans="1:7" ht="45" outlineLevel="2" x14ac:dyDescent="0.25">
      <c r="A565" s="16" t="s">
        <v>317</v>
      </c>
      <c r="B565" s="18" t="s">
        <v>508</v>
      </c>
      <c r="C565" s="18" t="s">
        <v>318</v>
      </c>
      <c r="D565" s="15"/>
      <c r="E565" s="46">
        <f>E566</f>
        <v>107462.8</v>
      </c>
      <c r="F565" s="46">
        <f t="shared" si="151"/>
        <v>113991.7</v>
      </c>
      <c r="G565" s="46">
        <f t="shared" si="151"/>
        <v>117185.60000000001</v>
      </c>
    </row>
    <row r="566" spans="1:7" ht="45" outlineLevel="2" x14ac:dyDescent="0.25">
      <c r="A566" s="126" t="s">
        <v>282</v>
      </c>
      <c r="B566" s="18" t="s">
        <v>508</v>
      </c>
      <c r="C566" s="18" t="s">
        <v>319</v>
      </c>
      <c r="D566" s="15"/>
      <c r="E566" s="46">
        <f>E567</f>
        <v>107462.8</v>
      </c>
      <c r="F566" s="46">
        <f t="shared" si="151"/>
        <v>113991.7</v>
      </c>
      <c r="G566" s="46">
        <f t="shared" si="151"/>
        <v>117185.60000000001</v>
      </c>
    </row>
    <row r="567" spans="1:7" ht="45" outlineLevel="2" x14ac:dyDescent="0.25">
      <c r="A567" s="25" t="s">
        <v>320</v>
      </c>
      <c r="B567" s="18" t="s">
        <v>508</v>
      </c>
      <c r="C567" s="18" t="s">
        <v>319</v>
      </c>
      <c r="D567" s="15">
        <v>600</v>
      </c>
      <c r="E567" s="46">
        <v>107462.8</v>
      </c>
      <c r="F567" s="97">
        <v>113991.7</v>
      </c>
      <c r="G567" s="97">
        <v>117185.60000000001</v>
      </c>
    </row>
    <row r="568" spans="1:7" ht="60" outlineLevel="2" x14ac:dyDescent="0.25">
      <c r="A568" s="103" t="s">
        <v>332</v>
      </c>
      <c r="B568" s="104">
        <v>1103</v>
      </c>
      <c r="C568" s="105" t="s">
        <v>333</v>
      </c>
      <c r="D568" s="104"/>
      <c r="E568" s="46">
        <f>E569</f>
        <v>56.1</v>
      </c>
      <c r="F568" s="46">
        <f t="shared" ref="F568:G570" si="152">F569</f>
        <v>56.1</v>
      </c>
      <c r="G568" s="46">
        <f t="shared" si="152"/>
        <v>56.1</v>
      </c>
    </row>
    <row r="569" spans="1:7" ht="45" outlineLevel="2" x14ac:dyDescent="0.25">
      <c r="A569" s="106" t="s">
        <v>334</v>
      </c>
      <c r="B569" s="104">
        <v>1103</v>
      </c>
      <c r="C569" s="105" t="s">
        <v>335</v>
      </c>
      <c r="D569" s="104"/>
      <c r="E569" s="46">
        <f>E570</f>
        <v>56.1</v>
      </c>
      <c r="F569" s="46">
        <f t="shared" si="152"/>
        <v>56.1</v>
      </c>
      <c r="G569" s="46">
        <f t="shared" si="152"/>
        <v>56.1</v>
      </c>
    </row>
    <row r="570" spans="1:7" ht="30" outlineLevel="2" x14ac:dyDescent="0.25">
      <c r="A570" s="107" t="s">
        <v>336</v>
      </c>
      <c r="B570" s="104">
        <v>1103</v>
      </c>
      <c r="C570" s="105" t="s">
        <v>337</v>
      </c>
      <c r="D570" s="104"/>
      <c r="E570" s="46">
        <f>E571</f>
        <v>56.1</v>
      </c>
      <c r="F570" s="46">
        <f t="shared" si="152"/>
        <v>56.1</v>
      </c>
      <c r="G570" s="46">
        <f t="shared" si="152"/>
        <v>56.1</v>
      </c>
    </row>
    <row r="571" spans="1:7" ht="45" outlineLevel="2" x14ac:dyDescent="0.25">
      <c r="A571" s="14" t="s">
        <v>320</v>
      </c>
      <c r="B571" s="104">
        <v>1103</v>
      </c>
      <c r="C571" s="105" t="s">
        <v>337</v>
      </c>
      <c r="D571" s="104">
        <v>600</v>
      </c>
      <c r="E571" s="46">
        <v>56.1</v>
      </c>
      <c r="F571" s="97">
        <v>56.1</v>
      </c>
      <c r="G571" s="97">
        <v>56.1</v>
      </c>
    </row>
    <row r="572" spans="1:7" ht="30" outlineLevel="2" x14ac:dyDescent="0.25">
      <c r="A572" s="25" t="s">
        <v>487</v>
      </c>
      <c r="B572" s="18" t="s">
        <v>508</v>
      </c>
      <c r="C572" s="18" t="s">
        <v>479</v>
      </c>
      <c r="D572" s="15"/>
      <c r="E572" s="46">
        <f t="shared" ref="E572:G574" si="153">E573</f>
        <v>26601</v>
      </c>
      <c r="F572" s="46">
        <f t="shared" si="153"/>
        <v>27800.5</v>
      </c>
      <c r="G572" s="46">
        <f t="shared" si="153"/>
        <v>27949.200000000001</v>
      </c>
    </row>
    <row r="573" spans="1:7" ht="45" outlineLevel="2" x14ac:dyDescent="0.25">
      <c r="A573" s="25" t="s">
        <v>480</v>
      </c>
      <c r="B573" s="18" t="s">
        <v>508</v>
      </c>
      <c r="C573" s="18" t="s">
        <v>481</v>
      </c>
      <c r="D573" s="15"/>
      <c r="E573" s="46">
        <f t="shared" si="153"/>
        <v>26601</v>
      </c>
      <c r="F573" s="46">
        <f t="shared" si="153"/>
        <v>27800.5</v>
      </c>
      <c r="G573" s="46">
        <f t="shared" si="153"/>
        <v>27949.200000000001</v>
      </c>
    </row>
    <row r="574" spans="1:7" ht="30" outlineLevel="2" x14ac:dyDescent="0.25">
      <c r="A574" s="25" t="s">
        <v>483</v>
      </c>
      <c r="B574" s="18" t="s">
        <v>508</v>
      </c>
      <c r="C574" s="18" t="s">
        <v>484</v>
      </c>
      <c r="D574" s="15"/>
      <c r="E574" s="46">
        <f t="shared" si="153"/>
        <v>26601</v>
      </c>
      <c r="F574" s="46">
        <f t="shared" si="153"/>
        <v>27800.5</v>
      </c>
      <c r="G574" s="46">
        <f t="shared" si="153"/>
        <v>27949.200000000001</v>
      </c>
    </row>
    <row r="575" spans="1:7" ht="45" outlineLevel="2" x14ac:dyDescent="0.25">
      <c r="A575" s="25" t="s">
        <v>320</v>
      </c>
      <c r="B575" s="18" t="s">
        <v>508</v>
      </c>
      <c r="C575" s="18" t="s">
        <v>484</v>
      </c>
      <c r="D575" s="15">
        <v>600</v>
      </c>
      <c r="E575" s="46">
        <f>26490.2+110.8</f>
        <v>26601</v>
      </c>
      <c r="F575" s="46">
        <f>27756+44.5</f>
        <v>27800.5</v>
      </c>
      <c r="G575" s="46">
        <f>27806.3+142.9</f>
        <v>27949.200000000001</v>
      </c>
    </row>
    <row r="576" spans="1:7" s="13" customFormat="1" ht="14.25" x14ac:dyDescent="0.2">
      <c r="A576" s="48" t="s">
        <v>509</v>
      </c>
      <c r="B576" s="109" t="s">
        <v>510</v>
      </c>
      <c r="C576" s="109"/>
      <c r="D576" s="110"/>
      <c r="E576" s="50">
        <f>E577</f>
        <v>30640.3</v>
      </c>
      <c r="F576" s="50">
        <f t="shared" ref="F576:G579" si="154">F577</f>
        <v>32428.400000000001</v>
      </c>
      <c r="G576" s="50">
        <f t="shared" si="154"/>
        <v>32529.7</v>
      </c>
    </row>
    <row r="577" spans="1:7" outlineLevel="1" x14ac:dyDescent="0.25">
      <c r="A577" s="17" t="s">
        <v>511</v>
      </c>
      <c r="B577" s="45" t="s">
        <v>512</v>
      </c>
      <c r="C577" s="45"/>
      <c r="D577" s="47"/>
      <c r="E577" s="46">
        <f>E578</f>
        <v>30640.3</v>
      </c>
      <c r="F577" s="46">
        <f t="shared" si="154"/>
        <v>32428.400000000001</v>
      </c>
      <c r="G577" s="46">
        <f t="shared" si="154"/>
        <v>32529.7</v>
      </c>
    </row>
    <row r="578" spans="1:7" outlineLevel="2" x14ac:dyDescent="0.25">
      <c r="A578" s="41" t="s">
        <v>9</v>
      </c>
      <c r="B578" s="45" t="s">
        <v>512</v>
      </c>
      <c r="C578" s="45" t="s">
        <v>10</v>
      </c>
      <c r="D578" s="47"/>
      <c r="E578" s="46">
        <f>E579</f>
        <v>30640.3</v>
      </c>
      <c r="F578" s="46">
        <f t="shared" si="154"/>
        <v>32428.400000000001</v>
      </c>
      <c r="G578" s="46">
        <f t="shared" si="154"/>
        <v>32529.7</v>
      </c>
    </row>
    <row r="579" spans="1:7" ht="45" outlineLevel="2" x14ac:dyDescent="0.25">
      <c r="A579" s="41" t="s">
        <v>70</v>
      </c>
      <c r="B579" s="45" t="s">
        <v>512</v>
      </c>
      <c r="C579" s="45" t="s">
        <v>53</v>
      </c>
      <c r="D579" s="47"/>
      <c r="E579" s="46">
        <f>E580</f>
        <v>30640.3</v>
      </c>
      <c r="F579" s="46">
        <f t="shared" si="154"/>
        <v>32428.400000000001</v>
      </c>
      <c r="G579" s="46">
        <f t="shared" si="154"/>
        <v>32529.7</v>
      </c>
    </row>
    <row r="580" spans="1:7" ht="45" outlineLevel="2" x14ac:dyDescent="0.25">
      <c r="A580" s="41" t="s">
        <v>320</v>
      </c>
      <c r="B580" s="45" t="s">
        <v>512</v>
      </c>
      <c r="C580" s="45" t="s">
        <v>53</v>
      </c>
      <c r="D580" s="47">
        <v>600</v>
      </c>
      <c r="E580" s="46">
        <v>30640.3</v>
      </c>
      <c r="F580" s="46">
        <v>32428.400000000001</v>
      </c>
      <c r="G580" s="115">
        <v>32529.7</v>
      </c>
    </row>
    <row r="581" spans="1:7" s="13" customFormat="1" ht="28.5" x14ac:dyDescent="0.2">
      <c r="A581" s="49" t="s">
        <v>513</v>
      </c>
      <c r="B581" s="33" t="s">
        <v>514</v>
      </c>
      <c r="C581" s="33"/>
      <c r="D581" s="34"/>
      <c r="E581" s="50">
        <f t="shared" ref="E581:G584" si="155">E582</f>
        <v>128753.2</v>
      </c>
      <c r="F581" s="50">
        <f t="shared" si="155"/>
        <v>133009.20000000001</v>
      </c>
      <c r="G581" s="50">
        <f t="shared" si="155"/>
        <v>160855.6</v>
      </c>
    </row>
    <row r="582" spans="1:7" ht="30" outlineLevel="1" x14ac:dyDescent="0.25">
      <c r="A582" s="25" t="s">
        <v>515</v>
      </c>
      <c r="B582" s="18" t="s">
        <v>516</v>
      </c>
      <c r="C582" s="18"/>
      <c r="D582" s="15"/>
      <c r="E582" s="46">
        <f t="shared" si="155"/>
        <v>128753.2</v>
      </c>
      <c r="F582" s="46">
        <f t="shared" si="155"/>
        <v>133009.20000000001</v>
      </c>
      <c r="G582" s="46">
        <f t="shared" si="155"/>
        <v>160855.6</v>
      </c>
    </row>
    <row r="583" spans="1:7" outlineLevel="2" x14ac:dyDescent="0.25">
      <c r="A583" s="25" t="s">
        <v>9</v>
      </c>
      <c r="B583" s="18" t="s">
        <v>516</v>
      </c>
      <c r="C583" s="18" t="s">
        <v>10</v>
      </c>
      <c r="D583" s="15"/>
      <c r="E583" s="46">
        <f t="shared" si="155"/>
        <v>128753.2</v>
      </c>
      <c r="F583" s="46">
        <f t="shared" si="155"/>
        <v>133009.20000000001</v>
      </c>
      <c r="G583" s="46">
        <f t="shared" si="155"/>
        <v>160855.6</v>
      </c>
    </row>
    <row r="584" spans="1:7" outlineLevel="2" x14ac:dyDescent="0.25">
      <c r="A584" s="25" t="s">
        <v>517</v>
      </c>
      <c r="B584" s="18" t="s">
        <v>516</v>
      </c>
      <c r="C584" s="18" t="s">
        <v>518</v>
      </c>
      <c r="D584" s="15"/>
      <c r="E584" s="46">
        <f t="shared" si="155"/>
        <v>128753.2</v>
      </c>
      <c r="F584" s="46">
        <f t="shared" si="155"/>
        <v>133009.20000000001</v>
      </c>
      <c r="G584" s="46">
        <f t="shared" si="155"/>
        <v>160855.6</v>
      </c>
    </row>
    <row r="585" spans="1:7" ht="30" outlineLevel="2" x14ac:dyDescent="0.25">
      <c r="A585" s="25" t="s">
        <v>519</v>
      </c>
      <c r="B585" s="18" t="s">
        <v>516</v>
      </c>
      <c r="C585" s="18" t="s">
        <v>518</v>
      </c>
      <c r="D585" s="15">
        <v>700</v>
      </c>
      <c r="E585" s="46">
        <v>128753.2</v>
      </c>
      <c r="F585" s="46">
        <v>133009.20000000001</v>
      </c>
      <c r="G585" s="115">
        <v>160855.6</v>
      </c>
    </row>
    <row r="586" spans="1:7" x14ac:dyDescent="0.25">
      <c r="A586" s="112"/>
      <c r="B586" s="113"/>
      <c r="C586" s="113"/>
      <c r="D586" s="114"/>
      <c r="E586" s="4"/>
      <c r="F586" s="4"/>
      <c r="G586" s="121"/>
    </row>
    <row r="587" spans="1:7" ht="18.75" x14ac:dyDescent="0.25">
      <c r="A587" s="123" t="s">
        <v>565</v>
      </c>
      <c r="B587" s="113"/>
      <c r="C587" s="113"/>
      <c r="D587" s="114"/>
      <c r="E587" s="122">
        <f>E8+E89+E114+E191+E298+E442+E475+E533+E576+E581+E291</f>
        <v>12995983.1</v>
      </c>
      <c r="F587" s="122">
        <f>F8+F89+F114+F191+F298+F442+F475+F533+F576+F581+F291</f>
        <v>8885900.8999999985</v>
      </c>
      <c r="G587" s="122">
        <f>G8+G89+G114+G191+G298+G442+G475+G533+G576+G581+G291</f>
        <v>8228241.9000000004</v>
      </c>
    </row>
    <row r="590" spans="1:7" x14ac:dyDescent="0.25">
      <c r="G590" s="3"/>
    </row>
  </sheetData>
  <autoFilter ref="D1:D590"/>
  <mergeCells count="5">
    <mergeCell ref="A6:A7"/>
    <mergeCell ref="B6:B7"/>
    <mergeCell ref="A3:G3"/>
    <mergeCell ref="F6:G6"/>
    <mergeCell ref="F1:G1"/>
  </mergeCells>
  <phoneticPr fontId="7" type="noConversion"/>
  <pageMargins left="0.70866141732283472" right="0.11811023622047245" top="0.55118110236220474" bottom="0.35433070866141736" header="0.31496062992125984" footer="0.31496062992125984"/>
  <pageSetup paperSize="9" scale="75" fitToHeight="9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С.С. Волкова</cp:lastModifiedBy>
  <cp:lastPrinted>2023-12-06T01:55:39Z</cp:lastPrinted>
  <dcterms:created xsi:type="dcterms:W3CDTF">2021-10-13T06:13:14Z</dcterms:created>
  <dcterms:modified xsi:type="dcterms:W3CDTF">2023-12-06T01:55:41Z</dcterms:modified>
</cp:coreProperties>
</file>