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Решения Думы\2024\Уточнения бюджета\25.07.2024 № 71-52\"/>
    </mc:Choice>
  </mc:AlternateContent>
  <xr:revisionPtr revIDLastSave="0" documentId="13_ncr:1_{83F056C6-7C3E-47B8-B797-1B3A464BC7DF}" xr6:coauthVersionLast="47" xr6:coauthVersionMax="47" xr10:uidLastSave="{00000000-0000-0000-0000-000000000000}"/>
  <bookViews>
    <workbookView xWindow="1170" yWindow="225" windowWidth="15330" windowHeight="15375" xr2:uid="{00000000-000D-0000-FFFF-FFFF00000000}"/>
  </bookViews>
  <sheets>
    <sheet name="рпр" sheetId="1" r:id="rId1"/>
  </sheets>
  <definedNames>
    <definedName name="_xlnm._FilterDatabase" localSheetId="0" hidden="1">рпр!$A$8:$G$725</definedName>
    <definedName name="Z_0D09C470_2E87_4C0F_8678_A948774FDA23_.wvu.FilterData" localSheetId="0" hidden="1">рпр!$D$4:$D$730</definedName>
    <definedName name="Z_1CA6CCC9_64EF_4CA9_9C9C_1E572976D134_.wvu.FilterData" localSheetId="0" hidden="1">рпр!$D$4:$D$730</definedName>
    <definedName name="Z_1CA6CCC9_64EF_4CA9_9C9C_1E572976D134_.wvu.PrintTitles" localSheetId="0" hidden="1">рпр!$9:$10</definedName>
    <definedName name="Z_23A5EAB7_7745_45A3_8BB4_D6186958C7BF_.wvu.FilterData" localSheetId="0" hidden="1">рпр!$D$4:$D$730</definedName>
    <definedName name="Z_23A5EAB7_7745_45A3_8BB4_D6186958C7BF_.wvu.PrintTitles" localSheetId="0" hidden="1">рпр!$9:$10</definedName>
    <definedName name="Z_23F7C319_D9D7_459A_B8F5_A3581D3A5B81_.wvu.FilterData" localSheetId="0" hidden="1">рпр!$D$4:$D$730</definedName>
    <definedName name="Z_2A135292_D5EB_4A8D_A93E_D0B24F2543E0_.wvu.FilterData" localSheetId="0" hidden="1">рпр!$D$4:$D$730</definedName>
    <definedName name="Z_2A135292_D5EB_4A8D_A93E_D0B24F2543E0_.wvu.PrintTitles" localSheetId="0" hidden="1">рпр!$9:$10</definedName>
    <definedName name="Z_2A135292_D5EB_4A8D_A93E_D0B24F2543E0_.wvu.Rows" localSheetId="0" hidden="1">рпр!$13:$15,рпр!$17:$29,рпр!$31:$47,рпр!$49:$53,рпр!$55:$60,рпр!$62:$66,рпр!$72:$107,рпр!$110:$136,рпр!$139:$143,рпр!$145:$157,рпр!$159:$177,рпр!$179:$209,рпр!$211:$234,рпр!$240:$280,рпр!$282:$327,рпр!$329:$373,рпр!$375:$392,рпр!$395:$399,рпр!$402:$424,рпр!$426:$483,рпр!$485:$504,рпр!$506:$514,рпр!$516:$563,рпр!$566:$589,рпр!$591:$607,рпр!$610:$612,рпр!$614:$637,рпр!$639:$667,рпр!$670:$675,рпр!$677:$692,рпр!$694:$715,рпр!$718:$720,рпр!$723:$725</definedName>
    <definedName name="Z_3197038B_7AE0_453D_B16F_842F91D12370_.wvu.FilterData" localSheetId="0" hidden="1">рпр!$D$4:$D$730</definedName>
    <definedName name="Z_32FC6AA7_97FD_40A3_9558_62D49F19A162_.wvu.FilterData" localSheetId="0" hidden="1">рпр!$D$4:$D$730</definedName>
    <definedName name="Z_3D5FA0F4_920E_4BDD_8237_DA71285E552D_.wvu.FilterData" localSheetId="0" hidden="1">рпр!$D$4:$D$730</definedName>
    <definedName name="Z_3E648FDD_E1B7_4790_827B_0B5F0EAD6452_.wvu.FilterData" localSheetId="0" hidden="1">рпр!$D$4:$D$730</definedName>
    <definedName name="Z_5489E52F_3E4E_4A5D_9CAF_34B64A29D785_.wvu.FilterData" localSheetId="0" hidden="1">рпр!$D$4:$D$730</definedName>
    <definedName name="Z_61C84D61_2D1A_4C38_8F3E_B87673D547A5_.wvu.FilterData" localSheetId="0" hidden="1">рпр!$D$4:$D$730</definedName>
    <definedName name="Z_61C84D61_2D1A_4C38_8F3E_B87673D547A5_.wvu.PrintTitles" localSheetId="0" hidden="1">рпр!$9:$10</definedName>
    <definedName name="Z_926F2036_6CA2_4D9D_9A3F_FBB9B9A9CDEA_.wvu.FilterData" localSheetId="0" hidden="1">рпр!$D$4:$D$730</definedName>
    <definedName name="Z_93B03682_4FA6_4195_9F3E_A40BC2C05B11_.wvu.FilterData" localSheetId="0" hidden="1">рпр!$D$4:$D$730</definedName>
    <definedName name="Z_9FDAC6D4_D6DE_4524_BE34_3372FE2E9C61_.wvu.FilterData" localSheetId="0" hidden="1">рпр!$D$4:$D$730</definedName>
    <definedName name="Z_F90D38A5_C457_4FC4_B8B4_5D36CD74970E_.wvu.FilterData" localSheetId="0" hidden="1">рпр!$D$4:$D$730</definedName>
    <definedName name="Z_FD876D40_493A_470C_A137_1F7C6C6DA01D_.wvu.FilterData" localSheetId="0" hidden="1">рпр!$D$4:$D$730</definedName>
    <definedName name="Z_FD876D40_493A_470C_A137_1F7C6C6DA01D_.wvu.PrintTitles" localSheetId="0" hidden="1">рпр!$9:$10</definedName>
    <definedName name="_xlnm.Print_Titles" localSheetId="0">рпр!$9:$10</definedName>
  </definedNames>
  <calcPr calcId="191029"/>
  <customWorkbookViews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384" windowWidth="146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3" i="1" l="1"/>
  <c r="E91" i="1"/>
  <c r="E89" i="1"/>
  <c r="E70" i="1"/>
  <c r="F185" i="1"/>
  <c r="G185" i="1"/>
  <c r="E185" i="1"/>
  <c r="G392" i="1" l="1"/>
  <c r="F313" i="1"/>
  <c r="G313" i="1"/>
  <c r="E313" i="1"/>
  <c r="G186" i="1"/>
  <c r="F649" i="1"/>
  <c r="F392" i="1"/>
  <c r="F234" i="1"/>
  <c r="F206" i="1"/>
  <c r="F205" i="1"/>
  <c r="F186" i="1"/>
  <c r="E350" i="1"/>
  <c r="E509" i="1"/>
  <c r="E456" i="1"/>
  <c r="E384" i="1"/>
  <c r="E310" i="1"/>
  <c r="E155" i="1"/>
  <c r="E77" i="1"/>
  <c r="E34" i="1"/>
  <c r="E58" i="1"/>
  <c r="E633" i="1"/>
  <c r="E629" i="1"/>
  <c r="E280" i="1"/>
  <c r="E265" i="1"/>
  <c r="E264" i="1" s="1"/>
  <c r="F264" i="1"/>
  <c r="G264" i="1"/>
  <c r="E257" i="1"/>
  <c r="E245" i="1"/>
  <c r="E244" i="1"/>
  <c r="E102" i="1"/>
  <c r="E101" i="1"/>
  <c r="E97" i="1"/>
  <c r="E603" i="1"/>
  <c r="E601" i="1"/>
  <c r="E596" i="1"/>
  <c r="E595" i="1"/>
  <c r="E589" i="1"/>
  <c r="E579" i="1"/>
  <c r="E570" i="1"/>
  <c r="E504" i="1"/>
  <c r="E698" i="1"/>
  <c r="F665" i="1"/>
  <c r="G665" i="1"/>
  <c r="E665" i="1"/>
  <c r="G662" i="1"/>
  <c r="F662" i="1"/>
  <c r="E664" i="1"/>
  <c r="E662" i="1" s="1"/>
  <c r="E563" i="1"/>
  <c r="E553" i="1"/>
  <c r="E552" i="1"/>
  <c r="E548" i="1"/>
  <c r="E534" i="1"/>
  <c r="E520" i="1"/>
  <c r="E519" i="1" s="1"/>
  <c r="E492" i="1"/>
  <c r="E491" i="1"/>
  <c r="E489" i="1"/>
  <c r="E475" i="1"/>
  <c r="E474" i="1" s="1"/>
  <c r="E473" i="1" s="1"/>
  <c r="E472" i="1" s="1"/>
  <c r="F474" i="1"/>
  <c r="F473" i="1" s="1"/>
  <c r="F472" i="1" s="1"/>
  <c r="G474" i="1"/>
  <c r="G473" i="1" s="1"/>
  <c r="G472" i="1" s="1"/>
  <c r="E458" i="1"/>
  <c r="E454" i="1"/>
  <c r="E440" i="1"/>
  <c r="E438" i="1"/>
  <c r="E436" i="1"/>
  <c r="E434" i="1"/>
  <c r="E409" i="1"/>
  <c r="E408" i="1"/>
  <c r="E406" i="1"/>
  <c r="E125" i="1"/>
  <c r="E124" i="1"/>
  <c r="F121" i="1"/>
  <c r="G121" i="1"/>
  <c r="E121" i="1"/>
  <c r="E385" i="1"/>
  <c r="E386" i="1"/>
  <c r="F365" i="1"/>
  <c r="G365" i="1"/>
  <c r="E365" i="1"/>
  <c r="E345" i="1"/>
  <c r="E343" i="1"/>
  <c r="E341" i="1"/>
  <c r="E339" i="1"/>
  <c r="E335" i="1"/>
  <c r="E333" i="1"/>
  <c r="F323" i="1"/>
  <c r="F322" i="1" s="1"/>
  <c r="G323" i="1"/>
  <c r="G322" i="1" s="1"/>
  <c r="E323" i="1"/>
  <c r="E322" i="1" s="1"/>
  <c r="E317" i="1"/>
  <c r="E286" i="1"/>
  <c r="E287" i="1"/>
  <c r="E203" i="1"/>
  <c r="E199" i="1"/>
  <c r="E197" i="1"/>
  <c r="E193" i="1"/>
  <c r="E189" i="1"/>
  <c r="E188" i="1" s="1"/>
  <c r="F188" i="1"/>
  <c r="G188" i="1"/>
  <c r="E82" i="1"/>
  <c r="E59" i="1"/>
  <c r="E57" i="1"/>
  <c r="E720" i="1"/>
  <c r="E685" i="1"/>
  <c r="E684" i="1"/>
  <c r="E673" i="1"/>
  <c r="E643" i="1"/>
  <c r="E514" i="1"/>
  <c r="E392" i="1"/>
  <c r="E278" i="1"/>
  <c r="E229" i="1"/>
  <c r="E225" i="1"/>
  <c r="E209" i="1"/>
  <c r="E206" i="1"/>
  <c r="E205" i="1"/>
  <c r="E186" i="1"/>
  <c r="F174" i="1"/>
  <c r="G174" i="1"/>
  <c r="E174" i="1"/>
  <c r="E151" i="1"/>
  <c r="E83" i="1"/>
  <c r="E76" i="1"/>
  <c r="E53" i="1"/>
  <c r="E51" i="1" s="1"/>
  <c r="F51" i="1"/>
  <c r="E35" i="1"/>
  <c r="E33" i="1"/>
  <c r="E23" i="1"/>
  <c r="E250" i="1"/>
  <c r="F238" i="1"/>
  <c r="F237" i="1" s="1"/>
  <c r="G238" i="1"/>
  <c r="G237" i="1" s="1"/>
  <c r="E238" i="1"/>
  <c r="E237" i="1" s="1"/>
  <c r="E81" i="1"/>
  <c r="F519" i="1"/>
  <c r="G519" i="1"/>
  <c r="E80" i="1"/>
  <c r="E221" i="1"/>
  <c r="E171" i="1"/>
  <c r="E87" i="1"/>
  <c r="F614" i="1"/>
  <c r="G614" i="1"/>
  <c r="E614" i="1"/>
  <c r="F455" i="1"/>
  <c r="G455" i="1"/>
  <c r="E32" i="1" l="1"/>
  <c r="E551" i="1"/>
  <c r="E490" i="1"/>
  <c r="F421" i="1"/>
  <c r="G421" i="1"/>
  <c r="F263" i="1"/>
  <c r="G263" i="1"/>
  <c r="E246" i="1"/>
  <c r="E355" i="1"/>
  <c r="G222" i="1" l="1"/>
  <c r="F222" i="1"/>
  <c r="E222" i="1"/>
  <c r="E220" i="1"/>
  <c r="G192" i="1"/>
  <c r="F192" i="1"/>
  <c r="E192" i="1"/>
  <c r="E200" i="1"/>
  <c r="G200" i="1"/>
  <c r="F200" i="1"/>
  <c r="G194" i="1"/>
  <c r="F194" i="1"/>
  <c r="E194" i="1"/>
  <c r="F383" i="1"/>
  <c r="G383" i="1"/>
  <c r="E383" i="1"/>
  <c r="F294" i="1"/>
  <c r="G294" i="1"/>
  <c r="E294" i="1"/>
  <c r="F296" i="1"/>
  <c r="G296" i="1"/>
  <c r="E296" i="1"/>
  <c r="E498" i="1"/>
  <c r="E497" i="1" s="1"/>
  <c r="E466" i="1"/>
  <c r="E455" i="1"/>
  <c r="F277" i="1"/>
  <c r="G277" i="1"/>
  <c r="E277" i="1"/>
  <c r="F262" i="1"/>
  <c r="G262" i="1"/>
  <c r="E263" i="1"/>
  <c r="E262" i="1" s="1"/>
  <c r="G113" i="1"/>
  <c r="F113" i="1"/>
  <c r="E113" i="1"/>
  <c r="G79" i="1"/>
  <c r="F79" i="1"/>
  <c r="F249" i="1"/>
  <c r="G249" i="1"/>
  <c r="E249" i="1"/>
  <c r="F571" i="1"/>
  <c r="G571" i="1"/>
  <c r="E571" i="1"/>
  <c r="E569" i="1"/>
  <c r="F580" i="1"/>
  <c r="G580" i="1"/>
  <c r="E580" i="1"/>
  <c r="E421" i="1"/>
  <c r="G415" i="1"/>
  <c r="F415" i="1"/>
  <c r="E415" i="1"/>
  <c r="F582" i="1"/>
  <c r="G582" i="1"/>
  <c r="E582" i="1"/>
  <c r="E568" i="1" l="1"/>
  <c r="F586" i="1"/>
  <c r="G586" i="1"/>
  <c r="E586" i="1"/>
  <c r="F88" i="1"/>
  <c r="G88" i="1"/>
  <c r="E88" i="1"/>
  <c r="F646" i="1"/>
  <c r="G646" i="1"/>
  <c r="E646" i="1"/>
  <c r="G63" i="1"/>
  <c r="F63" i="1"/>
  <c r="E63" i="1"/>
  <c r="G24" i="1"/>
  <c r="F24" i="1"/>
  <c r="E79" i="1" l="1"/>
  <c r="E24" i="1"/>
  <c r="F713" i="1"/>
  <c r="F712" i="1" s="1"/>
  <c r="G713" i="1"/>
  <c r="G712" i="1" s="1"/>
  <c r="E713" i="1"/>
  <c r="E712" i="1" s="1"/>
  <c r="F682" i="1"/>
  <c r="G682" i="1"/>
  <c r="F246" i="1" l="1"/>
  <c r="G246" i="1"/>
  <c r="F288" i="1"/>
  <c r="G288" i="1"/>
  <c r="F214" i="1"/>
  <c r="G214" i="1"/>
  <c r="F86" i="1"/>
  <c r="G86" i="1"/>
  <c r="F83" i="1"/>
  <c r="G83" i="1"/>
  <c r="F65" i="1"/>
  <c r="G65" i="1"/>
  <c r="F62" i="1" l="1"/>
  <c r="F61" i="1" s="1"/>
  <c r="G62" i="1"/>
  <c r="G61" i="1" s="1"/>
  <c r="G182" i="1"/>
  <c r="G38" i="1"/>
  <c r="G207" i="1"/>
  <c r="F442" i="1"/>
  <c r="F207" i="1"/>
  <c r="F182" i="1"/>
  <c r="F38" i="1"/>
  <c r="F346" i="1"/>
  <c r="G346" i="1"/>
  <c r="E346" i="1"/>
  <c r="F628" i="1"/>
  <c r="F627" i="1" s="1"/>
  <c r="F626" i="1" s="1"/>
  <c r="G628" i="1"/>
  <c r="G627" i="1" s="1"/>
  <c r="G626" i="1" s="1"/>
  <c r="E628" i="1"/>
  <c r="E627" i="1" s="1"/>
  <c r="E626" i="1" s="1"/>
  <c r="F243" i="1"/>
  <c r="F242" i="1" s="1"/>
  <c r="G243" i="1"/>
  <c r="G242" i="1" s="1"/>
  <c r="E243" i="1"/>
  <c r="E242" i="1" s="1"/>
  <c r="F355" i="1"/>
  <c r="G355" i="1"/>
  <c r="F699" i="1"/>
  <c r="G699" i="1"/>
  <c r="E699" i="1"/>
  <c r="E446" i="1"/>
  <c r="F285" i="1"/>
  <c r="G285" i="1"/>
  <c r="E288" i="1"/>
  <c r="E182" i="1"/>
  <c r="F156" i="1"/>
  <c r="G156" i="1"/>
  <c r="E156" i="1"/>
  <c r="E682" i="1" l="1"/>
  <c r="F574" i="1" l="1"/>
  <c r="F573" i="1" s="1"/>
  <c r="G574" i="1"/>
  <c r="G573" i="1" s="1"/>
  <c r="E574" i="1"/>
  <c r="E573" i="1" s="1"/>
  <c r="E567" i="1" s="1"/>
  <c r="E361" i="1"/>
  <c r="E360" i="1" s="1"/>
  <c r="E359" i="1" s="1"/>
  <c r="E358" i="1" s="1"/>
  <c r="F361" i="1"/>
  <c r="F360" i="1" s="1"/>
  <c r="F359" i="1" s="1"/>
  <c r="F358" i="1" s="1"/>
  <c r="G361" i="1"/>
  <c r="G360" i="1" s="1"/>
  <c r="G359" i="1" s="1"/>
  <c r="G358" i="1" s="1"/>
  <c r="F306" i="1"/>
  <c r="G306" i="1"/>
  <c r="E306" i="1"/>
  <c r="F311" i="1"/>
  <c r="G311" i="1"/>
  <c r="E311" i="1"/>
  <c r="F300" i="1"/>
  <c r="G300" i="1"/>
  <c r="F302" i="1"/>
  <c r="G302" i="1"/>
  <c r="E302" i="1"/>
  <c r="E300" i="1"/>
  <c r="E299" i="1"/>
  <c r="E298" i="1" s="1"/>
  <c r="F298" i="1"/>
  <c r="G298" i="1"/>
  <c r="E326" i="1"/>
  <c r="E325" i="1" s="1"/>
  <c r="F326" i="1"/>
  <c r="F325" i="1" s="1"/>
  <c r="G326" i="1"/>
  <c r="G325" i="1" s="1"/>
  <c r="F216" i="1"/>
  <c r="F213" i="1" s="1"/>
  <c r="G216" i="1"/>
  <c r="G213" i="1" s="1"/>
  <c r="E216" i="1"/>
  <c r="E154" i="1"/>
  <c r="F154" i="1"/>
  <c r="G154" i="1"/>
  <c r="E148" i="1"/>
  <c r="F148" i="1"/>
  <c r="G148" i="1"/>
  <c r="F702" i="1"/>
  <c r="F701" i="1" s="1"/>
  <c r="G702" i="1"/>
  <c r="G701" i="1" s="1"/>
  <c r="E702" i="1"/>
  <c r="E701" i="1" s="1"/>
  <c r="E370" i="1"/>
  <c r="F370" i="1"/>
  <c r="G370" i="1"/>
  <c r="E367" i="1"/>
  <c r="E364" i="1" s="1"/>
  <c r="F367" i="1"/>
  <c r="F364" i="1" s="1"/>
  <c r="G367" i="1"/>
  <c r="G364" i="1" s="1"/>
  <c r="E214" i="1"/>
  <c r="E86" i="1"/>
  <c r="E65" i="1"/>
  <c r="E38" i="1"/>
  <c r="E62" i="1" l="1"/>
  <c r="E61" i="1" s="1"/>
  <c r="E213" i="1"/>
  <c r="E207" i="1"/>
  <c r="F659" i="1" l="1"/>
  <c r="F658" i="1" s="1"/>
  <c r="G659" i="1"/>
  <c r="G658" i="1" s="1"/>
  <c r="E659" i="1"/>
  <c r="E658" i="1" s="1"/>
  <c r="E657" i="1" s="1"/>
  <c r="F653" i="1"/>
  <c r="F652" i="1" s="1"/>
  <c r="G653" i="1"/>
  <c r="G652" i="1" s="1"/>
  <c r="E653" i="1"/>
  <c r="E652" i="1" s="1"/>
  <c r="F334" i="1"/>
  <c r="G334" i="1"/>
  <c r="E334" i="1"/>
  <c r="F642" i="1"/>
  <c r="G642" i="1"/>
  <c r="E642" i="1"/>
  <c r="G657" i="1" l="1"/>
  <c r="F657" i="1"/>
  <c r="G389" i="1" l="1"/>
  <c r="G388" i="1" s="1"/>
  <c r="G387" i="1" s="1"/>
  <c r="F389" i="1"/>
  <c r="F388" i="1" s="1"/>
  <c r="F387" i="1" s="1"/>
  <c r="E389" i="1"/>
  <c r="E388" i="1" s="1"/>
  <c r="E387" i="1" s="1"/>
  <c r="G378" i="1"/>
  <c r="G377" i="1" s="1"/>
  <c r="G376" i="1" s="1"/>
  <c r="G375" i="1" s="1"/>
  <c r="F378" i="1"/>
  <c r="F377" i="1" s="1"/>
  <c r="F376" i="1" s="1"/>
  <c r="F375" i="1" s="1"/>
  <c r="E378" i="1"/>
  <c r="E377" i="1" s="1"/>
  <c r="E376" i="1" s="1"/>
  <c r="E375" i="1" s="1"/>
  <c r="G398" i="1"/>
  <c r="G397" i="1" s="1"/>
  <c r="G396" i="1" s="1"/>
  <c r="G395" i="1" s="1"/>
  <c r="G394" i="1" s="1"/>
  <c r="G393" i="1" s="1"/>
  <c r="F398" i="1"/>
  <c r="F397" i="1" s="1"/>
  <c r="F396" i="1" s="1"/>
  <c r="F395" i="1" s="1"/>
  <c r="F394" i="1" s="1"/>
  <c r="F393" i="1" s="1"/>
  <c r="E398" i="1"/>
  <c r="E397" i="1" s="1"/>
  <c r="E396" i="1" s="1"/>
  <c r="E395" i="1" s="1"/>
  <c r="E394" i="1" s="1"/>
  <c r="E393" i="1" s="1"/>
  <c r="E332" i="1"/>
  <c r="G650" i="1" l="1"/>
  <c r="F650" i="1"/>
  <c r="E650" i="1"/>
  <c r="G648" i="1"/>
  <c r="F648" i="1"/>
  <c r="E648" i="1"/>
  <c r="G644" i="1"/>
  <c r="F644" i="1"/>
  <c r="E644" i="1"/>
  <c r="G636" i="1"/>
  <c r="G635" i="1" s="1"/>
  <c r="G634" i="1" s="1"/>
  <c r="F636" i="1"/>
  <c r="F635" i="1" s="1"/>
  <c r="F634" i="1" s="1"/>
  <c r="E636" i="1"/>
  <c r="E635" i="1" s="1"/>
  <c r="E634" i="1" s="1"/>
  <c r="G632" i="1"/>
  <c r="G631" i="1" s="1"/>
  <c r="G630" i="1" s="1"/>
  <c r="F632" i="1"/>
  <c r="F631" i="1" s="1"/>
  <c r="F630" i="1" s="1"/>
  <c r="E632" i="1"/>
  <c r="E631" i="1" s="1"/>
  <c r="E630" i="1" s="1"/>
  <c r="G623" i="1"/>
  <c r="F623" i="1"/>
  <c r="E623" i="1"/>
  <c r="G621" i="1"/>
  <c r="F621" i="1"/>
  <c r="E621" i="1"/>
  <c r="G619" i="1"/>
  <c r="F619" i="1"/>
  <c r="E619" i="1"/>
  <c r="G617" i="1"/>
  <c r="F617" i="1"/>
  <c r="E617" i="1"/>
  <c r="G615" i="1"/>
  <c r="F615" i="1"/>
  <c r="E615" i="1"/>
  <c r="G611" i="1"/>
  <c r="F611" i="1"/>
  <c r="E611" i="1"/>
  <c r="E610" i="1" s="1"/>
  <c r="E609" i="1" s="1"/>
  <c r="F641" i="1" l="1"/>
  <c r="F640" i="1" s="1"/>
  <c r="F639" i="1" s="1"/>
  <c r="F638" i="1" s="1"/>
  <c r="E641" i="1"/>
  <c r="E640" i="1" s="1"/>
  <c r="E639" i="1" s="1"/>
  <c r="E638" i="1" s="1"/>
  <c r="G641" i="1"/>
  <c r="G640" i="1" s="1"/>
  <c r="G639" i="1" s="1"/>
  <c r="G638" i="1" s="1"/>
  <c r="E625" i="1"/>
  <c r="E613" i="1" s="1"/>
  <c r="G625" i="1"/>
  <c r="G613" i="1" s="1"/>
  <c r="F625" i="1"/>
  <c r="F613" i="1" s="1"/>
  <c r="E608" i="1" l="1"/>
  <c r="G608" i="1"/>
  <c r="F608" i="1"/>
  <c r="G724" i="1" l="1"/>
  <c r="G723" i="1" s="1"/>
  <c r="G722" i="1" s="1"/>
  <c r="G721" i="1" s="1"/>
  <c r="F724" i="1"/>
  <c r="F723" i="1" s="1"/>
  <c r="F722" i="1" s="1"/>
  <c r="F721" i="1" s="1"/>
  <c r="E724" i="1"/>
  <c r="E723" i="1" s="1"/>
  <c r="E722" i="1" s="1"/>
  <c r="E721" i="1" s="1"/>
  <c r="G719" i="1"/>
  <c r="G718" i="1" s="1"/>
  <c r="G717" i="1" s="1"/>
  <c r="G716" i="1" s="1"/>
  <c r="F719" i="1"/>
  <c r="F718" i="1" s="1"/>
  <c r="F717" i="1" s="1"/>
  <c r="F716" i="1" s="1"/>
  <c r="E719" i="1"/>
  <c r="E718" i="1" s="1"/>
  <c r="E717" i="1" s="1"/>
  <c r="E716" i="1" s="1"/>
  <c r="G710" i="1"/>
  <c r="G709" i="1" s="1"/>
  <c r="G708" i="1" s="1"/>
  <c r="F710" i="1"/>
  <c r="F709" i="1" s="1"/>
  <c r="F708" i="1" s="1"/>
  <c r="E710" i="1"/>
  <c r="E709" i="1" s="1"/>
  <c r="E708" i="1" s="1"/>
  <c r="G706" i="1"/>
  <c r="G705" i="1" s="1"/>
  <c r="G704" i="1" s="1"/>
  <c r="F706" i="1"/>
  <c r="F705" i="1" s="1"/>
  <c r="F704" i="1" s="1"/>
  <c r="E706" i="1"/>
  <c r="E705" i="1" s="1"/>
  <c r="E704" i="1" s="1"/>
  <c r="G697" i="1"/>
  <c r="G696" i="1" s="1"/>
  <c r="G695" i="1" s="1"/>
  <c r="F697" i="1"/>
  <c r="F696" i="1" s="1"/>
  <c r="F695" i="1" s="1"/>
  <c r="E697" i="1"/>
  <c r="G691" i="1"/>
  <c r="G690" i="1" s="1"/>
  <c r="F691" i="1"/>
  <c r="F690" i="1" s="1"/>
  <c r="E691" i="1"/>
  <c r="E690" i="1" s="1"/>
  <c r="G688" i="1"/>
  <c r="F688" i="1"/>
  <c r="E688" i="1"/>
  <c r="G686" i="1"/>
  <c r="F686" i="1"/>
  <c r="E686" i="1"/>
  <c r="G679" i="1"/>
  <c r="G678" i="1" s="1"/>
  <c r="F679" i="1"/>
  <c r="F678" i="1" s="1"/>
  <c r="E679" i="1"/>
  <c r="E678" i="1" s="1"/>
  <c r="G674" i="1"/>
  <c r="F674" i="1"/>
  <c r="E674" i="1"/>
  <c r="G672" i="1"/>
  <c r="F672" i="1"/>
  <c r="E672" i="1"/>
  <c r="E681" i="1" l="1"/>
  <c r="G681" i="1"/>
  <c r="G677" i="1" s="1"/>
  <c r="F681" i="1"/>
  <c r="E696" i="1"/>
  <c r="E695" i="1" s="1"/>
  <c r="E694" i="1" s="1"/>
  <c r="E693" i="1" s="1"/>
  <c r="G671" i="1"/>
  <c r="G670" i="1" s="1"/>
  <c r="G669" i="1" s="1"/>
  <c r="E671" i="1"/>
  <c r="E670" i="1" s="1"/>
  <c r="E669" i="1" s="1"/>
  <c r="F694" i="1"/>
  <c r="F693" i="1" s="1"/>
  <c r="F671" i="1"/>
  <c r="F670" i="1" s="1"/>
  <c r="F669" i="1" s="1"/>
  <c r="G694" i="1"/>
  <c r="G693" i="1" s="1"/>
  <c r="F677" i="1" l="1"/>
  <c r="F676" i="1" s="1"/>
  <c r="F668" i="1" s="1"/>
  <c r="G676" i="1"/>
  <c r="G668" i="1" s="1"/>
  <c r="E677" i="1"/>
  <c r="E676" i="1" s="1"/>
  <c r="E668" i="1" s="1"/>
  <c r="F569" i="1" l="1"/>
  <c r="G569" i="1"/>
  <c r="G605" i="1"/>
  <c r="G604" i="1" s="1"/>
  <c r="F605" i="1"/>
  <c r="F604" i="1" s="1"/>
  <c r="E605" i="1"/>
  <c r="E604" i="1" s="1"/>
  <c r="G602" i="1"/>
  <c r="F602" i="1"/>
  <c r="E602" i="1"/>
  <c r="G599" i="1"/>
  <c r="F599" i="1"/>
  <c r="E599" i="1"/>
  <c r="G594" i="1"/>
  <c r="G593" i="1" s="1"/>
  <c r="G592" i="1" s="1"/>
  <c r="F594" i="1"/>
  <c r="F593" i="1" s="1"/>
  <c r="F592" i="1" s="1"/>
  <c r="E594" i="1"/>
  <c r="E593" i="1" s="1"/>
  <c r="E592" i="1" s="1"/>
  <c r="G588" i="1"/>
  <c r="F588" i="1"/>
  <c r="E588" i="1"/>
  <c r="G578" i="1"/>
  <c r="F578" i="1"/>
  <c r="E578" i="1"/>
  <c r="E562" i="1"/>
  <c r="E561" i="1" s="1"/>
  <c r="G562" i="1"/>
  <c r="G561" i="1" s="1"/>
  <c r="F562" i="1"/>
  <c r="F561" i="1" s="1"/>
  <c r="G558" i="1"/>
  <c r="F558" i="1"/>
  <c r="G557" i="1"/>
  <c r="F557" i="1"/>
  <c r="G547" i="1"/>
  <c r="G546" i="1" s="1"/>
  <c r="F547" i="1"/>
  <c r="F546" i="1" s="1"/>
  <c r="E547" i="1"/>
  <c r="E546" i="1" s="1"/>
  <c r="G543" i="1"/>
  <c r="F543" i="1"/>
  <c r="E543" i="1"/>
  <c r="G541" i="1"/>
  <c r="F541" i="1"/>
  <c r="E541" i="1"/>
  <c r="G538" i="1"/>
  <c r="F538" i="1"/>
  <c r="E538" i="1"/>
  <c r="G535" i="1"/>
  <c r="F535" i="1"/>
  <c r="E535" i="1"/>
  <c r="G533" i="1"/>
  <c r="F533" i="1"/>
  <c r="E533" i="1"/>
  <c r="G531" i="1"/>
  <c r="F531" i="1"/>
  <c r="E531" i="1"/>
  <c r="G527" i="1"/>
  <c r="F527" i="1"/>
  <c r="E527" i="1"/>
  <c r="G524" i="1"/>
  <c r="F524" i="1"/>
  <c r="E524" i="1"/>
  <c r="G521" i="1"/>
  <c r="F521" i="1"/>
  <c r="E521" i="1"/>
  <c r="E508" i="1"/>
  <c r="G513" i="1"/>
  <c r="G512" i="1" s="1"/>
  <c r="F513" i="1"/>
  <c r="F512" i="1" s="1"/>
  <c r="E513" i="1"/>
  <c r="E512" i="1" s="1"/>
  <c r="G510" i="1"/>
  <c r="F510" i="1"/>
  <c r="E510" i="1"/>
  <c r="G508" i="1"/>
  <c r="F508" i="1"/>
  <c r="F503" i="1"/>
  <c r="F502" i="1" s="1"/>
  <c r="F501" i="1" s="1"/>
  <c r="F500" i="1" s="1"/>
  <c r="G503" i="1"/>
  <c r="G502" i="1" s="1"/>
  <c r="G501" i="1" s="1"/>
  <c r="G500" i="1" s="1"/>
  <c r="E503" i="1"/>
  <c r="E502" i="1" s="1"/>
  <c r="E501" i="1" s="1"/>
  <c r="E500" i="1" s="1"/>
  <c r="E495" i="1"/>
  <c r="E493" i="1"/>
  <c r="E488" i="1"/>
  <c r="G495" i="1"/>
  <c r="F495" i="1"/>
  <c r="G493" i="1"/>
  <c r="F493" i="1"/>
  <c r="G490" i="1"/>
  <c r="F490" i="1"/>
  <c r="G488" i="1"/>
  <c r="F488" i="1"/>
  <c r="G482" i="1"/>
  <c r="F482" i="1"/>
  <c r="E482" i="1"/>
  <c r="G480" i="1"/>
  <c r="F480" i="1"/>
  <c r="E480" i="1"/>
  <c r="G478" i="1"/>
  <c r="F478" i="1"/>
  <c r="E478" i="1"/>
  <c r="G470" i="1"/>
  <c r="F470" i="1"/>
  <c r="E470" i="1"/>
  <c r="G468" i="1"/>
  <c r="F468" i="1"/>
  <c r="E468" i="1"/>
  <c r="G463" i="1"/>
  <c r="G462" i="1" s="1"/>
  <c r="F463" i="1"/>
  <c r="F462" i="1" s="1"/>
  <c r="E463" i="1"/>
  <c r="E462" i="1" s="1"/>
  <c r="G460" i="1"/>
  <c r="G459" i="1" s="1"/>
  <c r="F460" i="1"/>
  <c r="F459" i="1" s="1"/>
  <c r="E460" i="1"/>
  <c r="E459" i="1" s="1"/>
  <c r="G457" i="1"/>
  <c r="F457" i="1"/>
  <c r="E457" i="1"/>
  <c r="G453" i="1"/>
  <c r="F453" i="1"/>
  <c r="E453" i="1"/>
  <c r="G451" i="1"/>
  <c r="F451" i="1"/>
  <c r="E451" i="1"/>
  <c r="G449" i="1"/>
  <c r="F449" i="1"/>
  <c r="E449" i="1"/>
  <c r="G447" i="1"/>
  <c r="F447" i="1"/>
  <c r="E447" i="1"/>
  <c r="G445" i="1"/>
  <c r="F445" i="1"/>
  <c r="E445" i="1"/>
  <c r="G443" i="1"/>
  <c r="F443" i="1"/>
  <c r="E443" i="1"/>
  <c r="G441" i="1"/>
  <c r="F441" i="1"/>
  <c r="E441" i="1"/>
  <c r="G439" i="1"/>
  <c r="F439" i="1"/>
  <c r="E439" i="1"/>
  <c r="G437" i="1"/>
  <c r="F437" i="1"/>
  <c r="E437" i="1"/>
  <c r="G435" i="1"/>
  <c r="F435" i="1"/>
  <c r="E435" i="1"/>
  <c r="G433" i="1"/>
  <c r="F433" i="1"/>
  <c r="E433" i="1"/>
  <c r="G431" i="1"/>
  <c r="F431" i="1"/>
  <c r="E431" i="1"/>
  <c r="G429" i="1"/>
  <c r="F429" i="1"/>
  <c r="E429" i="1"/>
  <c r="G423" i="1"/>
  <c r="G420" i="1" s="1"/>
  <c r="G419" i="1" s="1"/>
  <c r="F423" i="1"/>
  <c r="F420" i="1" s="1"/>
  <c r="F419" i="1" s="1"/>
  <c r="E423" i="1"/>
  <c r="G417" i="1"/>
  <c r="G414" i="1" s="1"/>
  <c r="F417" i="1"/>
  <c r="F414" i="1" s="1"/>
  <c r="E417" i="1"/>
  <c r="E414" i="1" s="1"/>
  <c r="G412" i="1"/>
  <c r="F412" i="1"/>
  <c r="E412" i="1"/>
  <c r="G410" i="1"/>
  <c r="F410" i="1"/>
  <c r="E410" i="1"/>
  <c r="G407" i="1"/>
  <c r="F407" i="1"/>
  <c r="E407" i="1"/>
  <c r="G405" i="1"/>
  <c r="F405" i="1"/>
  <c r="E405" i="1"/>
  <c r="F382" i="1"/>
  <c r="F381" i="1" s="1"/>
  <c r="F380" i="1" s="1"/>
  <c r="F374" i="1" s="1"/>
  <c r="G382" i="1"/>
  <c r="G381" i="1" s="1"/>
  <c r="G380" i="1" s="1"/>
  <c r="G374" i="1" s="1"/>
  <c r="E382" i="1"/>
  <c r="E381" i="1" s="1"/>
  <c r="E380" i="1" s="1"/>
  <c r="E374" i="1" s="1"/>
  <c r="F352" i="1"/>
  <c r="F351" i="1" s="1"/>
  <c r="G352" i="1"/>
  <c r="G351" i="1" s="1"/>
  <c r="E352" i="1"/>
  <c r="E351" i="1" s="1"/>
  <c r="F332" i="1"/>
  <c r="G332" i="1"/>
  <c r="F518" i="1" l="1"/>
  <c r="F517" i="1" s="1"/>
  <c r="E518" i="1"/>
  <c r="E517" i="1" s="1"/>
  <c r="G518" i="1"/>
  <c r="E507" i="1"/>
  <c r="E506" i="1" s="1"/>
  <c r="E505" i="1" s="1"/>
  <c r="E428" i="1"/>
  <c r="E465" i="1"/>
  <c r="G577" i="1"/>
  <c r="G576" i="1" s="1"/>
  <c r="F568" i="1"/>
  <c r="F567" i="1" s="1"/>
  <c r="E577" i="1"/>
  <c r="E576" i="1" s="1"/>
  <c r="F577" i="1"/>
  <c r="F576" i="1" s="1"/>
  <c r="G568" i="1"/>
  <c r="G567" i="1" s="1"/>
  <c r="E420" i="1"/>
  <c r="E419" i="1" s="1"/>
  <c r="G585" i="1"/>
  <c r="G584" i="1" s="1"/>
  <c r="F585" i="1"/>
  <c r="F584" i="1" s="1"/>
  <c r="E585" i="1"/>
  <c r="E584" i="1" s="1"/>
  <c r="F551" i="1"/>
  <c r="G551" i="1"/>
  <c r="G540" i="1"/>
  <c r="E530" i="1"/>
  <c r="E540" i="1"/>
  <c r="E556" i="1"/>
  <c r="E550" i="1" s="1"/>
  <c r="E549" i="1" s="1"/>
  <c r="F540" i="1"/>
  <c r="F477" i="1"/>
  <c r="F476" i="1" s="1"/>
  <c r="F404" i="1"/>
  <c r="F403" i="1" s="1"/>
  <c r="F402" i="1" s="1"/>
  <c r="F401" i="1" s="1"/>
  <c r="E598" i="1"/>
  <c r="E597" i="1" s="1"/>
  <c r="E591" i="1" s="1"/>
  <c r="E590" i="1" s="1"/>
  <c r="F598" i="1"/>
  <c r="F597" i="1" s="1"/>
  <c r="F591" i="1" s="1"/>
  <c r="F590" i="1" s="1"/>
  <c r="G517" i="1"/>
  <c r="F530" i="1"/>
  <c r="E487" i="1"/>
  <c r="G556" i="1"/>
  <c r="F465" i="1"/>
  <c r="G477" i="1"/>
  <c r="G476" i="1" s="1"/>
  <c r="F487" i="1"/>
  <c r="F486" i="1" s="1"/>
  <c r="F485" i="1" s="1"/>
  <c r="F484" i="1" s="1"/>
  <c r="G507" i="1"/>
  <c r="G506" i="1" s="1"/>
  <c r="G505" i="1" s="1"/>
  <c r="F556" i="1"/>
  <c r="F428" i="1"/>
  <c r="F507" i="1"/>
  <c r="F506" i="1" s="1"/>
  <c r="F505" i="1" s="1"/>
  <c r="G530" i="1"/>
  <c r="G598" i="1"/>
  <c r="G597" i="1" s="1"/>
  <c r="G591" i="1" s="1"/>
  <c r="G590" i="1" s="1"/>
  <c r="G404" i="1"/>
  <c r="G403" i="1" s="1"/>
  <c r="G402" i="1" s="1"/>
  <c r="G401" i="1" s="1"/>
  <c r="G465" i="1"/>
  <c r="G487" i="1"/>
  <c r="G486" i="1" s="1"/>
  <c r="G485" i="1" s="1"/>
  <c r="E404" i="1"/>
  <c r="E403" i="1" s="1"/>
  <c r="G428" i="1"/>
  <c r="E477" i="1"/>
  <c r="E476" i="1" s="1"/>
  <c r="G372" i="1"/>
  <c r="G369" i="1" s="1"/>
  <c r="G363" i="1" s="1"/>
  <c r="F372" i="1"/>
  <c r="F369" i="1" s="1"/>
  <c r="F363" i="1" s="1"/>
  <c r="E372" i="1"/>
  <c r="E369" i="1" s="1"/>
  <c r="E363" i="1" s="1"/>
  <c r="G349" i="1"/>
  <c r="G348" i="1" s="1"/>
  <c r="F349" i="1"/>
  <c r="F348" i="1" s="1"/>
  <c r="E349" i="1"/>
  <c r="E348" i="1" s="1"/>
  <c r="G344" i="1"/>
  <c r="F344" i="1"/>
  <c r="E344" i="1"/>
  <c r="G342" i="1"/>
  <c r="F342" i="1"/>
  <c r="E342" i="1"/>
  <c r="G340" i="1"/>
  <c r="F340" i="1"/>
  <c r="E340" i="1"/>
  <c r="G338" i="1"/>
  <c r="F338" i="1"/>
  <c r="E338" i="1"/>
  <c r="G336" i="1"/>
  <c r="F336" i="1"/>
  <c r="E336" i="1"/>
  <c r="G320" i="1"/>
  <c r="F320" i="1"/>
  <c r="E320" i="1"/>
  <c r="G318" i="1"/>
  <c r="F318" i="1"/>
  <c r="E318" i="1"/>
  <c r="G316" i="1"/>
  <c r="F316" i="1"/>
  <c r="E316" i="1"/>
  <c r="G308" i="1"/>
  <c r="F308" i="1"/>
  <c r="E308" i="1"/>
  <c r="G304" i="1"/>
  <c r="F304" i="1"/>
  <c r="E304" i="1"/>
  <c r="G292" i="1"/>
  <c r="F292" i="1"/>
  <c r="E292" i="1"/>
  <c r="G290" i="1"/>
  <c r="F290" i="1"/>
  <c r="E290" i="1"/>
  <c r="E285" i="1"/>
  <c r="G279" i="1"/>
  <c r="F279" i="1"/>
  <c r="E279" i="1"/>
  <c r="E276" i="1" s="1"/>
  <c r="E275" i="1" s="1"/>
  <c r="G273" i="1"/>
  <c r="G272" i="1" s="1"/>
  <c r="F273" i="1"/>
  <c r="F272" i="1" s="1"/>
  <c r="E273" i="1"/>
  <c r="E272" i="1" s="1"/>
  <c r="G270" i="1"/>
  <c r="G269" i="1" s="1"/>
  <c r="F270" i="1"/>
  <c r="F269" i="1" s="1"/>
  <c r="E270" i="1"/>
  <c r="E269" i="1" s="1"/>
  <c r="G260" i="1"/>
  <c r="G259" i="1" s="1"/>
  <c r="G258" i="1" s="1"/>
  <c r="F260" i="1"/>
  <c r="F259" i="1" s="1"/>
  <c r="F258" i="1" s="1"/>
  <c r="E260" i="1"/>
  <c r="E259" i="1" s="1"/>
  <c r="E258" i="1" s="1"/>
  <c r="G256" i="1"/>
  <c r="G255" i="1" s="1"/>
  <c r="G254" i="1" s="1"/>
  <c r="F256" i="1"/>
  <c r="F255" i="1" s="1"/>
  <c r="F254" i="1" s="1"/>
  <c r="E256" i="1"/>
  <c r="E255" i="1" s="1"/>
  <c r="E254" i="1" s="1"/>
  <c r="G252" i="1"/>
  <c r="G251" i="1" s="1"/>
  <c r="F252" i="1"/>
  <c r="F251" i="1" s="1"/>
  <c r="E252" i="1"/>
  <c r="E251" i="1" s="1"/>
  <c r="E241" i="1" s="1"/>
  <c r="G233" i="1"/>
  <c r="G232" i="1" s="1"/>
  <c r="F233" i="1"/>
  <c r="F232" i="1" s="1"/>
  <c r="E233" i="1"/>
  <c r="E232" i="1" s="1"/>
  <c r="G230" i="1"/>
  <c r="F230" i="1"/>
  <c r="E230" i="1"/>
  <c r="G228" i="1"/>
  <c r="F228" i="1"/>
  <c r="E228" i="1"/>
  <c r="G224" i="1"/>
  <c r="F224" i="1"/>
  <c r="E224" i="1"/>
  <c r="E219" i="1" s="1"/>
  <c r="G220" i="1"/>
  <c r="F220" i="1"/>
  <c r="G204" i="1"/>
  <c r="F204" i="1"/>
  <c r="E204" i="1"/>
  <c r="G202" i="1"/>
  <c r="F202" i="1"/>
  <c r="E202" i="1"/>
  <c r="G198" i="1"/>
  <c r="F198" i="1"/>
  <c r="E198" i="1"/>
  <c r="G196" i="1"/>
  <c r="F196" i="1"/>
  <c r="E196" i="1"/>
  <c r="G190" i="1"/>
  <c r="F190" i="1"/>
  <c r="E190" i="1"/>
  <c r="G176" i="1"/>
  <c r="F176" i="1"/>
  <c r="E176" i="1"/>
  <c r="G172" i="1"/>
  <c r="F172" i="1"/>
  <c r="E172" i="1"/>
  <c r="G170" i="1"/>
  <c r="F170" i="1"/>
  <c r="E170" i="1"/>
  <c r="G168" i="1"/>
  <c r="F168" i="1"/>
  <c r="E168" i="1"/>
  <c r="G166" i="1"/>
  <c r="F166" i="1"/>
  <c r="E166" i="1"/>
  <c r="G164" i="1"/>
  <c r="F164" i="1"/>
  <c r="E164" i="1"/>
  <c r="G162" i="1"/>
  <c r="F162" i="1"/>
  <c r="E162" i="1"/>
  <c r="G152" i="1"/>
  <c r="F152" i="1"/>
  <c r="E152" i="1"/>
  <c r="G150" i="1"/>
  <c r="F150" i="1"/>
  <c r="E150" i="1"/>
  <c r="G142" i="1"/>
  <c r="G141" i="1" s="1"/>
  <c r="G140" i="1" s="1"/>
  <c r="G139" i="1" s="1"/>
  <c r="G138" i="1" s="1"/>
  <c r="F142" i="1"/>
  <c r="F141" i="1" s="1"/>
  <c r="F140" i="1" s="1"/>
  <c r="F139" i="1" s="1"/>
  <c r="F138" i="1" s="1"/>
  <c r="E142" i="1"/>
  <c r="E141" i="1" s="1"/>
  <c r="E140" i="1" s="1"/>
  <c r="E139" i="1" s="1"/>
  <c r="E138" i="1" s="1"/>
  <c r="G133" i="1"/>
  <c r="G132" i="1" s="1"/>
  <c r="G131" i="1" s="1"/>
  <c r="F133" i="1"/>
  <c r="F132" i="1" s="1"/>
  <c r="F131" i="1" s="1"/>
  <c r="E133" i="1"/>
  <c r="E132" i="1" s="1"/>
  <c r="E131" i="1" s="1"/>
  <c r="G128" i="1"/>
  <c r="G127" i="1" s="1"/>
  <c r="G126" i="1" s="1"/>
  <c r="F128" i="1"/>
  <c r="F127" i="1" s="1"/>
  <c r="F126" i="1" s="1"/>
  <c r="E128" i="1"/>
  <c r="E127" i="1" s="1"/>
  <c r="E126" i="1" s="1"/>
  <c r="G123" i="1"/>
  <c r="G120" i="1" s="1"/>
  <c r="G119" i="1" s="1"/>
  <c r="F123" i="1"/>
  <c r="F120" i="1" s="1"/>
  <c r="F119" i="1" s="1"/>
  <c r="E123" i="1"/>
  <c r="E120" i="1" s="1"/>
  <c r="E119" i="1" s="1"/>
  <c r="G117" i="1"/>
  <c r="F117" i="1"/>
  <c r="E117" i="1"/>
  <c r="G115" i="1"/>
  <c r="F115" i="1"/>
  <c r="E115" i="1"/>
  <c r="G106" i="1"/>
  <c r="G105" i="1" s="1"/>
  <c r="G104" i="1" s="1"/>
  <c r="G103" i="1" s="1"/>
  <c r="F106" i="1"/>
  <c r="F105" i="1" s="1"/>
  <c r="F104" i="1" s="1"/>
  <c r="F103" i="1" s="1"/>
  <c r="E106" i="1"/>
  <c r="E105" i="1" s="1"/>
  <c r="E104" i="1" s="1"/>
  <c r="E103" i="1" s="1"/>
  <c r="G99" i="1"/>
  <c r="G98" i="1" s="1"/>
  <c r="F99" i="1"/>
  <c r="F98" i="1" s="1"/>
  <c r="E99" i="1"/>
  <c r="E98" i="1" s="1"/>
  <c r="G95" i="1"/>
  <c r="G94" i="1" s="1"/>
  <c r="F95" i="1"/>
  <c r="F94" i="1" s="1"/>
  <c r="E95" i="1"/>
  <c r="E94" i="1" s="1"/>
  <c r="G90" i="1"/>
  <c r="F90" i="1"/>
  <c r="E90" i="1"/>
  <c r="G75" i="1"/>
  <c r="F75" i="1"/>
  <c r="E75" i="1"/>
  <c r="G73" i="1"/>
  <c r="F73" i="1"/>
  <c r="E73" i="1"/>
  <c r="G69" i="1"/>
  <c r="G68" i="1" s="1"/>
  <c r="G67" i="1" s="1"/>
  <c r="F69" i="1"/>
  <c r="F68" i="1" s="1"/>
  <c r="F67" i="1" s="1"/>
  <c r="E69" i="1"/>
  <c r="E68" i="1" s="1"/>
  <c r="E67" i="1" s="1"/>
  <c r="G51" i="1"/>
  <c r="G50" i="1" s="1"/>
  <c r="G49" i="1" s="1"/>
  <c r="G48" i="1" s="1"/>
  <c r="F50" i="1"/>
  <c r="F49" i="1" s="1"/>
  <c r="F48" i="1" s="1"/>
  <c r="E50" i="1"/>
  <c r="E49" i="1" s="1"/>
  <c r="E48" i="1" s="1"/>
  <c r="G45" i="1"/>
  <c r="F45" i="1"/>
  <c r="E45" i="1"/>
  <c r="G42" i="1"/>
  <c r="F42" i="1"/>
  <c r="E42" i="1"/>
  <c r="G40" i="1"/>
  <c r="F40" i="1"/>
  <c r="E40" i="1"/>
  <c r="G32" i="1"/>
  <c r="F32" i="1"/>
  <c r="G28" i="1"/>
  <c r="F28" i="1"/>
  <c r="E28" i="1"/>
  <c r="G22" i="1"/>
  <c r="F22" i="1"/>
  <c r="E22" i="1"/>
  <c r="G20" i="1"/>
  <c r="F20" i="1"/>
  <c r="E20" i="1"/>
  <c r="G18" i="1"/>
  <c r="F18" i="1"/>
  <c r="E18" i="1"/>
  <c r="G14" i="1"/>
  <c r="G13" i="1" s="1"/>
  <c r="G12" i="1" s="1"/>
  <c r="F14" i="1"/>
  <c r="F13" i="1" s="1"/>
  <c r="F12" i="1" s="1"/>
  <c r="E14" i="1"/>
  <c r="E13" i="1" s="1"/>
  <c r="E12" i="1" s="1"/>
  <c r="E284" i="1" l="1"/>
  <c r="F284" i="1"/>
  <c r="G284" i="1"/>
  <c r="E161" i="1"/>
  <c r="E160" i="1" s="1"/>
  <c r="E159" i="1" s="1"/>
  <c r="E158" i="1" s="1"/>
  <c r="E187" i="1"/>
  <c r="F161" i="1"/>
  <c r="F160" i="1" s="1"/>
  <c r="F159" i="1" s="1"/>
  <c r="F158" i="1" s="1"/>
  <c r="G161" i="1"/>
  <c r="G160" i="1" s="1"/>
  <c r="G159" i="1" s="1"/>
  <c r="G158" i="1" s="1"/>
  <c r="E486" i="1"/>
  <c r="E485" i="1" s="1"/>
  <c r="E484" i="1" s="1"/>
  <c r="G276" i="1"/>
  <c r="G275" i="1" s="1"/>
  <c r="F276" i="1"/>
  <c r="F275" i="1" s="1"/>
  <c r="E240" i="1"/>
  <c r="E112" i="1"/>
  <c r="E111" i="1" s="1"/>
  <c r="E110" i="1" s="1"/>
  <c r="E109" i="1" s="1"/>
  <c r="E108" i="1" s="1"/>
  <c r="E566" i="1"/>
  <c r="E565" i="1" s="1"/>
  <c r="E564" i="1" s="1"/>
  <c r="G566" i="1"/>
  <c r="G565" i="1" s="1"/>
  <c r="G564" i="1" s="1"/>
  <c r="F566" i="1"/>
  <c r="F565" i="1" s="1"/>
  <c r="F564" i="1" s="1"/>
  <c r="F72" i="1"/>
  <c r="E402" i="1"/>
  <c r="E401" i="1" s="1"/>
  <c r="G72" i="1"/>
  <c r="E72" i="1"/>
  <c r="E331" i="1"/>
  <c r="E330" i="1" s="1"/>
  <c r="E329" i="1" s="1"/>
  <c r="E328" i="1" s="1"/>
  <c r="E147" i="1"/>
  <c r="E146" i="1" s="1"/>
  <c r="E145" i="1" s="1"/>
  <c r="E144" i="1" s="1"/>
  <c r="F147" i="1"/>
  <c r="F146" i="1" s="1"/>
  <c r="F145" i="1" s="1"/>
  <c r="F144" i="1" s="1"/>
  <c r="E218" i="1"/>
  <c r="F219" i="1"/>
  <c r="F218" i="1" s="1"/>
  <c r="G219" i="1"/>
  <c r="G218" i="1" s="1"/>
  <c r="G147" i="1"/>
  <c r="G146" i="1" s="1"/>
  <c r="G145" i="1" s="1"/>
  <c r="G144" i="1" s="1"/>
  <c r="F212" i="1"/>
  <c r="G212" i="1"/>
  <c r="E212" i="1"/>
  <c r="F331" i="1"/>
  <c r="G331" i="1"/>
  <c r="G529" i="1"/>
  <c r="F529" i="1"/>
  <c r="F112" i="1"/>
  <c r="F111" i="1" s="1"/>
  <c r="F110" i="1" s="1"/>
  <c r="F109" i="1" s="1"/>
  <c r="F108" i="1" s="1"/>
  <c r="E268" i="1"/>
  <c r="E267" i="1" s="1"/>
  <c r="F268" i="1"/>
  <c r="G550" i="1"/>
  <c r="G549" i="1" s="1"/>
  <c r="F427" i="1"/>
  <c r="E529" i="1"/>
  <c r="E516" i="1" s="1"/>
  <c r="E515" i="1" s="1"/>
  <c r="G427" i="1"/>
  <c r="E227" i="1"/>
  <c r="E226" i="1" s="1"/>
  <c r="F550" i="1"/>
  <c r="F549" i="1" s="1"/>
  <c r="G112" i="1"/>
  <c r="G111" i="1" s="1"/>
  <c r="G110" i="1" s="1"/>
  <c r="G109" i="1" s="1"/>
  <c r="G108" i="1" s="1"/>
  <c r="E93" i="1"/>
  <c r="E92" i="1" s="1"/>
  <c r="F56" i="1"/>
  <c r="F55" i="1" s="1"/>
  <c r="F54" i="1" s="1"/>
  <c r="E181" i="1"/>
  <c r="F93" i="1"/>
  <c r="F92" i="1" s="1"/>
  <c r="E17" i="1"/>
  <c r="E16" i="1" s="1"/>
  <c r="F181" i="1"/>
  <c r="G93" i="1"/>
  <c r="G92" i="1" s="1"/>
  <c r="F37" i="1"/>
  <c r="F31" i="1" s="1"/>
  <c r="F30" i="1" s="1"/>
  <c r="F187" i="1"/>
  <c r="G187" i="1"/>
  <c r="G315" i="1"/>
  <c r="E427" i="1"/>
  <c r="F17" i="1"/>
  <c r="F16" i="1" s="1"/>
  <c r="G17" i="1"/>
  <c r="G16" i="1" s="1"/>
  <c r="G37" i="1"/>
  <c r="G31" i="1" s="1"/>
  <c r="G30" i="1" s="1"/>
  <c r="G181" i="1"/>
  <c r="E315" i="1"/>
  <c r="F315" i="1"/>
  <c r="G56" i="1"/>
  <c r="G55" i="1" s="1"/>
  <c r="G54" i="1" s="1"/>
  <c r="E56" i="1"/>
  <c r="E55" i="1" s="1"/>
  <c r="E54" i="1" s="1"/>
  <c r="F227" i="1"/>
  <c r="F226" i="1" s="1"/>
  <c r="G227" i="1"/>
  <c r="G226" i="1" s="1"/>
  <c r="G484" i="1"/>
  <c r="E37" i="1"/>
  <c r="G268" i="1"/>
  <c r="G241" i="1"/>
  <c r="G240" i="1" s="1"/>
  <c r="F241" i="1"/>
  <c r="F240" i="1" s="1"/>
  <c r="F426" i="1" l="1"/>
  <c r="F425" i="1" s="1"/>
  <c r="E426" i="1"/>
  <c r="E425" i="1" s="1"/>
  <c r="E400" i="1" s="1"/>
  <c r="G426" i="1"/>
  <c r="G425" i="1" s="1"/>
  <c r="E283" i="1"/>
  <c r="E282" i="1" s="1"/>
  <c r="E281" i="1" s="1"/>
  <c r="F283" i="1"/>
  <c r="F282" i="1" s="1"/>
  <c r="F281" i="1" s="1"/>
  <c r="G283" i="1"/>
  <c r="G282" i="1" s="1"/>
  <c r="G281" i="1" s="1"/>
  <c r="E236" i="1"/>
  <c r="F267" i="1"/>
  <c r="F236" i="1" s="1"/>
  <c r="G267" i="1"/>
  <c r="G236" i="1" s="1"/>
  <c r="E71" i="1"/>
  <c r="F211" i="1"/>
  <c r="F210" i="1" s="1"/>
  <c r="G211" i="1"/>
  <c r="G210" i="1" s="1"/>
  <c r="E211" i="1"/>
  <c r="E210" i="1" s="1"/>
  <c r="G516" i="1"/>
  <c r="G515" i="1" s="1"/>
  <c r="F516" i="1"/>
  <c r="F515" i="1" s="1"/>
  <c r="E31" i="1"/>
  <c r="E30" i="1" s="1"/>
  <c r="F330" i="1"/>
  <c r="F329" i="1" s="1"/>
  <c r="F328" i="1" s="1"/>
  <c r="G330" i="1"/>
  <c r="G329" i="1" s="1"/>
  <c r="G328" i="1" s="1"/>
  <c r="G71" i="1"/>
  <c r="G11" i="1" s="1"/>
  <c r="E180" i="1"/>
  <c r="E179" i="1" s="1"/>
  <c r="E178" i="1" s="1"/>
  <c r="F180" i="1"/>
  <c r="F179" i="1" s="1"/>
  <c r="F178" i="1" s="1"/>
  <c r="G180" i="1"/>
  <c r="G179" i="1" s="1"/>
  <c r="G178" i="1" s="1"/>
  <c r="F71" i="1"/>
  <c r="F11" i="1" s="1"/>
  <c r="F400" i="1" l="1"/>
  <c r="G400" i="1"/>
  <c r="E11" i="1"/>
  <c r="F235" i="1"/>
  <c r="E235" i="1"/>
  <c r="E137" i="1"/>
  <c r="G235" i="1"/>
  <c r="F137" i="1"/>
  <c r="G137" i="1"/>
  <c r="G727" i="1" l="1"/>
  <c r="E727" i="1"/>
  <c r="F727" i="1"/>
</calcChain>
</file>

<file path=xl/sharedStrings.xml><?xml version="1.0" encoding="utf-8"?>
<sst xmlns="http://schemas.openxmlformats.org/spreadsheetml/2006/main" count="2141" uniqueCount="697">
  <si>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</si>
  <si>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</si>
  <si>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</si>
  <si>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</si>
  <si>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</si>
  <si>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</si>
  <si>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</si>
  <si>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</si>
  <si>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</si>
  <si>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</si>
  <si>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</si>
  <si>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</si>
  <si>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</si>
  <si>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</si>
  <si>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</si>
  <si>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</si>
  <si>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</si>
  <si>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</si>
  <si>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</si>
  <si>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</si>
  <si>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</si>
  <si>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</si>
  <si>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</si>
  <si>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</si>
  <si>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</si>
  <si>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</si>
  <si>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</si>
  <si>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</si>
  <si>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</si>
  <si>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</si>
  <si>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</si>
  <si>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</si>
  <si>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</si>
  <si>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</si>
  <si>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</si>
  <si>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</si>
  <si>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</si>
  <si>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</si>
  <si>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</si>
  <si>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</si>
  <si>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</si>
  <si>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</si>
  <si>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</si>
  <si>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</si>
  <si>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</si>
  <si>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</si>
  <si>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</si>
  <si>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</si>
  <si>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</si>
  <si>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</si>
  <si>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</si>
  <si>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</si>
  <si>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</si>
  <si>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</si>
  <si>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</si>
  <si>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</si>
  <si>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</si>
  <si>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</si>
  <si>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</si>
  <si>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</si>
  <si>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</si>
  <si>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</si>
  <si>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</si>
  <si>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</si>
  <si>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</si>
  <si>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</si>
  <si>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Транспорт</t>
  </si>
  <si>
    <t>0408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</si>
  <si>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</si>
  <si>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</si>
  <si>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</si>
  <si>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</si>
  <si>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</si>
  <si>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</si>
  <si>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</si>
  <si>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</si>
  <si>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</si>
  <si>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</si>
  <si>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</si>
  <si>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</si>
  <si>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</si>
  <si>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</si>
  <si>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</si>
  <si>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</si>
  <si>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</si>
  <si>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</si>
  <si>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</si>
  <si>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</si>
  <si>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</si>
  <si>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</si>
  <si>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</si>
  <si>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</si>
  <si>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</si>
  <si>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</si>
  <si>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</si>
  <si>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</si>
  <si>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</si>
  <si>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</si>
  <si>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</si>
  <si>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</si>
  <si>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</si>
  <si>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</si>
  <si>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</si>
  <si>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</si>
  <si>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</si>
  <si>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</si>
  <si>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</si>
  <si>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</si>
  <si>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</si>
  <si>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</si>
  <si>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</si>
  <si>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</si>
  <si>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</si>
  <si>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</si>
  <si>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</si>
  <si>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</si>
  <si>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</si>
  <si>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</si>
  <si>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 xml:space="preserve">Коммунальное хозяйство </t>
  </si>
  <si>
    <t>0502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</si>
  <si>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</si>
  <si>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</si>
  <si>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</si>
  <si>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</si>
  <si>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</si>
  <si>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</si>
  <si>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</si>
  <si>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</si>
  <si>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</si>
  <si>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</si>
  <si>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</si>
  <si>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</si>
  <si>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</si>
  <si>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</si>
  <si>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00000</t>
  </si>
  <si>
    <t>Реализация  программ формирования современной городской среды</t>
  </si>
  <si>
    <t>13 0 F2 55550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</si>
  <si>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</si>
  <si>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</si>
  <si>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</si>
  <si>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</si>
  <si>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</si>
  <si>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</si>
  <si>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</si>
  <si>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</si>
  <si>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</si>
  <si>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</si>
  <si>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</si>
  <si>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</si>
  <si>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</si>
  <si>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</si>
  <si>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</si>
  <si>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</si>
  <si>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</si>
  <si>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</si>
  <si>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</si>
  <si>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</si>
  <si>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</si>
  <si>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</si>
  <si>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</si>
  <si>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</si>
  <si>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</si>
  <si>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</si>
  <si>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</si>
  <si>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</si>
  <si>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</si>
  <si>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</si>
  <si>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</si>
  <si>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</si>
  <si>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</si>
  <si>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</si>
  <si>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</si>
  <si>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</si>
  <si>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</si>
  <si>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</si>
  <si>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</si>
  <si>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</si>
  <si>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</si>
  <si>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</si>
  <si>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</si>
  <si>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</si>
  <si>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</si>
  <si>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</si>
  <si>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</si>
  <si>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</si>
  <si>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</si>
  <si>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</si>
  <si>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</si>
  <si>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</si>
  <si>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</si>
  <si>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</si>
  <si>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</si>
  <si>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</si>
  <si>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</si>
  <si>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</si>
  <si>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</si>
  <si>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</si>
  <si>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</si>
  <si>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</si>
  <si>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</si>
  <si>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</si>
  <si>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</si>
  <si>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</si>
  <si>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</si>
  <si>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</si>
  <si>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</si>
  <si>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</si>
  <si>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</si>
  <si>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</si>
  <si>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</si>
  <si>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</si>
  <si>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</si>
  <si>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</si>
  <si>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</si>
  <si>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</si>
  <si>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</si>
  <si>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</si>
  <si>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</si>
  <si>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</si>
  <si>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</si>
  <si>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</si>
  <si>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</si>
  <si>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</si>
  <si>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</si>
  <si>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</si>
  <si>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</si>
  <si>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</si>
  <si>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</si>
  <si>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</si>
  <si>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</si>
  <si>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</si>
  <si>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</si>
  <si>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</si>
  <si>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</si>
  <si>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</si>
  <si>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</si>
  <si>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Плановый период</t>
  </si>
  <si>
    <t>02 1 R1 89000</t>
  </si>
  <si>
    <t>02 1 R1 89001</t>
  </si>
  <si>
    <t>Реализация инфраструктурных проектов, источником финансового обеспечения которых являются бюджетные кредиты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</si>
  <si>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</si>
  <si>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</si>
  <si>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03 4 04 00000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</si>
  <si>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</si>
  <si>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</si>
  <si>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</si>
  <si>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67484</t>
  </si>
  <si>
    <t>00 1 00 87340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</si>
  <si>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</si>
  <si>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03 4 04 10800</t>
  </si>
  <si>
    <t>Обновление зеленой зоны города Благовещенска</t>
  </si>
  <si>
    <t>08 4 01 L1131</t>
  </si>
  <si>
    <t>2025 год</t>
  </si>
  <si>
    <t>Оказание поддержки бюджетам муниципальных образований, связанной с организацией транспортного обслуживания населения</t>
  </si>
  <si>
    <t>Приобретение бланков с защитой от подделки (карты маршрута регулярных перевозок)</t>
  </si>
  <si>
    <t>02 2 01 10620</t>
  </si>
  <si>
    <t>Осуществление дорожной деятельности в рамках реализации национального проекта «Безопасные качественные дороги»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</si>
  <si>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</si>
  <si>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</si>
  <si>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</si>
  <si>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</si>
  <si>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</si>
  <si>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</si>
  <si>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</si>
  <si>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08 4 01 L1132</t>
  </si>
  <si>
    <t>Подпрограмма "Капитальный ремонт жилищного фонда города Благовещенска"</t>
  </si>
  <si>
    <t>03 3 00 00000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</si>
  <si>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</t>
  </si>
  <si>
    <t>Проведение комплексных кадастровых работ</t>
  </si>
  <si>
    <t>11 0 01 L5110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</si>
  <si>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</si>
  <si>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</si>
  <si>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</si>
  <si>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</si>
  <si>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</si>
  <si>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</si>
  <si>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02 1 01 10662</t>
  </si>
  <si>
    <t>Расходы на обеспечение деятельности (оказание услуг, выполнение работ) муниципальных организаций  (учреждений)</t>
  </si>
  <si>
    <t>Мероприятия в сфере мобилизационной подготовки</t>
  </si>
  <si>
    <t>00 0 00 00091</t>
  </si>
  <si>
    <t>Выполнение работ по разработке схемы водоснабжения и водоотведения города Благовещенска</t>
  </si>
  <si>
    <t>03 1 01 10650</t>
  </si>
  <si>
    <t>Основное мероприятие "Озеленение территории города Благовещенска"</t>
  </si>
  <si>
    <t>2026 год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</si>
  <si>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</si>
  <si>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</si>
  <si>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</si>
  <si>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02 2 01 S8100</t>
  </si>
  <si>
    <t>02 2 01 98100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</si>
  <si>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</si>
  <si>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</si>
  <si>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>Расходы, направленные на ремонт общественных бань</t>
  </si>
  <si>
    <t>03 1 02 S9050</t>
  </si>
  <si>
    <t>Основное мероприятие "Региональный проект "Формирование комфортной городской среды"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</si>
  <si>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</si>
  <si>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</si>
  <si>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</si>
  <si>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</si>
  <si>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</si>
  <si>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</si>
  <si>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</si>
  <si>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</si>
  <si>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</si>
  <si>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</si>
  <si>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</si>
  <si>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</si>
  <si>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</si>
  <si>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</si>
  <si>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</si>
  <si>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</si>
  <si>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</si>
  <si>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</si>
  <si>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</si>
  <si>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</si>
  <si>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Предоставление субсидий бюджетным, автономным учреждениям и иным некоммерческим организациям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</si>
  <si>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</si>
  <si>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</si>
  <si>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</si>
  <si>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</si>
  <si>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</si>
  <si>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</si>
  <si>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</si>
  <si>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</si>
  <si>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</si>
  <si>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</si>
  <si>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</si>
  <si>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</si>
  <si>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</si>
  <si>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</si>
  <si>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</si>
  <si>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</si>
  <si>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</si>
  <si>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</si>
  <si>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</si>
  <si>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</si>
  <si>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</si>
  <si>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</si>
  <si>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</si>
  <si>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</si>
  <si>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</si>
  <si>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</si>
  <si>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</si>
  <si>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</si>
  <si>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</si>
  <si>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</si>
  <si>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</si>
  <si>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</si>
  <si>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</si>
  <si>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</si>
  <si>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</si>
  <si>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</si>
  <si>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</si>
  <si>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</si>
  <si>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</si>
  <si>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</si>
  <si>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</si>
  <si>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</si>
  <si>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</si>
  <si>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</si>
  <si>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</si>
  <si>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</si>
  <si>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</si>
  <si>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</si>
  <si>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</si>
  <si>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</si>
  <si>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</si>
  <si>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</si>
  <si>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</si>
  <si>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</si>
  <si>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</si>
  <si>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</si>
  <si>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</si>
  <si>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</si>
  <si>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</si>
  <si>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</si>
  <si>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</si>
  <si>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</si>
  <si>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</si>
  <si>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</si>
  <si>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</si>
  <si>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</si>
  <si>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</si>
  <si>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</si>
  <si>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</si>
  <si>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</si>
  <si>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</si>
  <si>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</si>
  <si>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</si>
  <si>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</si>
  <si>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</si>
  <si>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</si>
  <si>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</si>
  <si>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</si>
  <si>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</si>
  <si>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</si>
  <si>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</si>
  <si>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</si>
  <si>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</si>
  <si>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</si>
  <si>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</si>
  <si>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</si>
  <si>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</si>
  <si>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</si>
  <si>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</si>
  <si>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</si>
  <si>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</si>
  <si>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</si>
  <si>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</si>
  <si>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</si>
  <si>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</si>
  <si>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</si>
  <si>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</si>
  <si>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</si>
  <si>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</si>
  <si>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</si>
  <si>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</si>
  <si>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</si>
  <si>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</si>
  <si>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</si>
  <si>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</si>
  <si>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</si>
  <si>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</si>
  <si>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</si>
  <si>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</si>
  <si>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</si>
  <si>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</si>
  <si>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</si>
  <si>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</si>
  <si>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</si>
  <si>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</si>
  <si>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</si>
  <si>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</si>
  <si>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</si>
  <si>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</si>
  <si>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</si>
  <si>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</si>
  <si>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</si>
  <si>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</si>
  <si>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</si>
  <si>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</si>
  <si>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</si>
  <si>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</si>
  <si>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</si>
  <si>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</si>
  <si>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</si>
  <si>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</si>
  <si>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</si>
  <si>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</si>
  <si>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</si>
  <si>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</si>
  <si>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</si>
  <si>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</si>
  <si>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</si>
  <si>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</si>
  <si>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</si>
  <si>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</si>
  <si>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</si>
  <si>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</si>
  <si>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</si>
  <si>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</si>
  <si>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</si>
  <si>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</si>
  <si>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</si>
  <si>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</si>
  <si>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</si>
  <si>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</si>
  <si>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</si>
  <si>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</si>
  <si>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</si>
  <si>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</si>
  <si>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</si>
  <si>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</si>
  <si>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</si>
  <si>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</si>
  <si>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</si>
  <si>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</si>
  <si>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</si>
  <si>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</si>
  <si>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</si>
  <si>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</si>
  <si>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</si>
  <si>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Реализация мероприятий в сфере реабилитации и абилитации инвалидов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</si>
  <si>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</si>
  <si>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</si>
  <si>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</si>
  <si>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</si>
  <si>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</si>
  <si>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</si>
  <si>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</si>
  <si>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</si>
  <si>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</si>
  <si>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</si>
  <si>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</si>
  <si>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</si>
  <si>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</si>
  <si>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</si>
  <si>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</si>
  <si>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06 0 05 00000</t>
  </si>
  <si>
    <t>06 0 05 L5140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</si>
  <si>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</si>
  <si>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</si>
  <si>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</si>
  <si>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</si>
  <si>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</si>
  <si>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</si>
  <si>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</si>
  <si>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</si>
  <si>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</si>
  <si>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</si>
  <si>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</si>
  <si>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</si>
  <si>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</si>
  <si>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</si>
  <si>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</si>
  <si>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</si>
  <si>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</si>
  <si>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</si>
  <si>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</si>
  <si>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</si>
  <si>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</si>
  <si>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</si>
  <si>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</si>
  <si>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</si>
  <si>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</si>
  <si>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</si>
  <si>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</si>
  <si>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</si>
  <si>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</si>
  <si>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</si>
  <si>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</si>
  <si>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</si>
  <si>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</si>
  <si>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</si>
  <si>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</si>
  <si>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</si>
  <si>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</si>
  <si>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</si>
  <si>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</si>
  <si>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</si>
  <si>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</si>
  <si>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</si>
  <si>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 6 01 S0700</t>
  </si>
  <si>
    <t>Охрана семьи и детства</t>
  </si>
  <si>
    <t>1004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</si>
  <si>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</si>
  <si>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</si>
  <si>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</si>
  <si>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</si>
  <si>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</si>
  <si>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</si>
  <si>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</si>
  <si>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</si>
  <si>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</si>
  <si>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</si>
  <si>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</si>
  <si>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Итого</t>
  </si>
  <si>
    <t>Охрана окружающей среды</t>
  </si>
  <si>
    <t>Другие вопросы в области охраны окружающей среды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</si>
  <si>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</si>
  <si>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0600</t>
  </si>
  <si>
    <t>0605</t>
  </si>
  <si>
    <t>08 4 01 60291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</si>
  <si>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</si>
  <si>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</si>
  <si>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</si>
  <si>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</si>
  <si>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</si>
  <si>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</si>
  <si>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Автомобильная дорога по ул. Конная от ул. Пушкина до ул. Набережная, г. Благовещенск, Амурская область (прочие затраты)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</si>
  <si>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на 2024 год и плановый период 2025 и 2026 годов</t>
  </si>
  <si>
    <t>на 2024 год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</si>
  <si>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</si>
  <si>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Основное мероприятие "Обеспечение мероприятия по землеустройству и землепользованию"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</si>
  <si>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</si>
  <si>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</si>
  <si>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от 30.11.2023 № 63/105</t>
  </si>
  <si>
    <t>"Приложение № 4
к решению Благовещенской
городской Думы</t>
  </si>
  <si>
    <t>"</t>
  </si>
  <si>
    <t>Обеспечение проведения выборов и референдумов</t>
  </si>
  <si>
    <t>Расходы, связанные с подготовкой и проведением выборов Президента Российской Федерации</t>
  </si>
  <si>
    <t>0107</t>
  </si>
  <si>
    <t>00 0 00 00110</t>
  </si>
  <si>
    <t>Расходы на исполнение судебных решений</t>
  </si>
  <si>
    <t>Штрафы за административное нарушение</t>
  </si>
  <si>
    <t>00 0 00 70021</t>
  </si>
  <si>
    <t>00 0 0070023</t>
  </si>
  <si>
    <t>09 1 03 L5051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</si>
  <si>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</si>
  <si>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13 0 04 L5052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</si>
  <si>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</si>
  <si>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13 0 F2 54240</t>
  </si>
  <si>
    <t>Основное мероприятие " Региональный проект "Спорт-норма жизни"</t>
  </si>
  <si>
    <t>Государственная поддержка организаций, входящих в систему спортивной подготовки</t>
  </si>
  <si>
    <t>04 1 Р5 00000</t>
  </si>
  <si>
    <t>04 1 Р5 50810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</si>
  <si>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</si>
  <si>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</si>
  <si>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</si>
  <si>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</si>
  <si>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</si>
  <si>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</si>
  <si>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Основное мероприятие "Региональный проект "Чистая вода"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</si>
  <si>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</si>
  <si>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00000</t>
  </si>
  <si>
    <t>03 1 F5 S0670</t>
  </si>
  <si>
    <t>Сливная станция с. Садовое, Амурская область (в т.ч. проектные работы)</t>
  </si>
  <si>
    <t>03 1 01 40660</t>
  </si>
  <si>
    <t>Реконструкция тепловой сети в квартале 345 г. Благовещенск, Амурская область (в т.ч. проектные работы)</t>
  </si>
  <si>
    <t>Реконструкция тепловой сети в квартале 345 г. Благовещенск, Амурская область (строительный контроль)</t>
  </si>
  <si>
    <t>03 1 01 40910</t>
  </si>
  <si>
    <t>03 1 01 40911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</si>
  <si>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</si>
  <si>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03 1 01 97002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</si>
  <si>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</si>
  <si>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</si>
  <si>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Благоустройство «Военно-мемориального
участка на действующем кладбище 17 км Новотроицкое шоссе"</t>
  </si>
  <si>
    <t>08 4 01 10676</t>
  </si>
  <si>
    <t>Основное мероприятие "Региональный проект "Культурная среда"</t>
  </si>
  <si>
    <t>Создание модельных муниципальных библиотек</t>
  </si>
  <si>
    <t>05 3 А1 00000</t>
  </si>
  <si>
    <t>05 3 А1 54540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</si>
  <si>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</si>
  <si>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</si>
  <si>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</si>
  <si>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03 1 01 S7401</t>
  </si>
  <si>
    <t>Проведение общегородского конкурса "Фестиваль цветов "Город в цвете"</t>
  </si>
  <si>
    <t>03 4 04 10830</t>
  </si>
  <si>
    <t>01 1 F3 67483</t>
  </si>
  <si>
    <t>Подпрограмма "Улучшение жилищных условий работников муниципальных организаций города Благовещенска"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</si>
  <si>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</si>
  <si>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</si>
  <si>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01 2 00 00000</t>
  </si>
  <si>
    <t>01 2 01 00000</t>
  </si>
  <si>
    <t xml:space="preserve">1003 </t>
  </si>
  <si>
    <t>01 2 01 80070</t>
  </si>
  <si>
    <t>03 4 01 97002</t>
  </si>
  <si>
    <t>Проведение выборов органов местного самоуправления</t>
  </si>
  <si>
    <t>00 0 00 00100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</si>
  <si>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</si>
  <si>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</si>
  <si>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Субсидии юридическим лицам на финансовое обеспечение затрат, связанных с обустройством мест массового отдыха населения (парков)</t>
  </si>
  <si>
    <t>05 5 03 60351</t>
  </si>
  <si>
    <t>800</t>
  </si>
  <si>
    <t>Освещение значимых общественных и социальных объектов города Благовещенска за счет пожертвований</t>
  </si>
  <si>
    <t>05 4 01 10630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</si>
  <si>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</si>
  <si>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04 1 02 10630</t>
  </si>
  <si>
    <t>Поддержка проектов развития территорий Амурской области, основанных на местных инициативах</t>
  </si>
  <si>
    <t>05 4 01 10400</t>
  </si>
  <si>
    <t>05 3 01 10630</t>
  </si>
  <si>
    <t>01 1 F3 6748S</t>
  </si>
  <si>
    <t>Обновление и укрепление материально-технической базы АПК "Безопасный город"</t>
  </si>
  <si>
    <t>08 1 01 10330</t>
  </si>
  <si>
    <t>Подпрограмма "Расселение и ликвидация аварийного жилищного фонда на территории города Благовещенска"</t>
  </si>
  <si>
    <t>Основное мероприятие «Обеспечение мероприятий по расселению и ликвидации аварийного жилищного фонда»</t>
  </si>
  <si>
    <t>Переселение граждан, проживающих в ликвидируемом аварийном жилищном фонде, расположенном на территории, планируемой к комплексной застройке</t>
  </si>
  <si>
    <t>01 7 00 00000</t>
  </si>
  <si>
    <t>01 7 01 00000</t>
  </si>
  <si>
    <t>01 7 01 70041</t>
  </si>
  <si>
    <t>Капитальный ремонт жилищного фонда г. Благовещенска</t>
  </si>
  <si>
    <t>Закупка товаров, работ и услуг для обеспечения государственных(муниципальных) нужд</t>
  </si>
  <si>
    <t>03 3 01 10220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</si>
  <si>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</si>
  <si>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</si>
  <si>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</si>
  <si>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</si>
  <si>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03 1 01 10711</t>
  </si>
  <si>
    <t>02 1 01 10731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</si>
  <si>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</si>
  <si>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02 1 01 97003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</si>
  <si>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</si>
  <si>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02 1 01 10730</t>
  </si>
  <si>
    <t>Организация и проведение мероприятий в целях поддержки социального предпринимательства</t>
  </si>
  <si>
    <t>09 2 01 10321</t>
  </si>
  <si>
    <t>Выполнение предпроектной проработки по моделированию транспортных потоков в целях определения транспортно-планировочных решений на пересечении улиц Игнатьевское шоссе-Студенческая в г. Благовещенск, Амурская область</t>
  </si>
  <si>
    <t>03 1 01 S8190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</si>
  <si>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</si>
  <si>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13 0 04 00000</t>
  </si>
  <si>
    <t>Основное мероприятие "Поддержка проектов по комплексному благоустройству территорий"</t>
  </si>
  <si>
    <t>Основное мероприятие «Развитие и поддержка физической культуры и спорта на территории городского округа»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</si>
  <si>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</si>
  <si>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Реализация преимущественного права покупки доли в праве общей долевой собственности на жилое помещение</t>
  </si>
  <si>
    <t>00 0 00 70050</t>
  </si>
  <si>
    <t>Субсидия на оказание финансовой помощи в целях предупреждения банкротства или восстановления платежеспособности муниципальных унитарных предприятий города Благовещенска</t>
  </si>
  <si>
    <t>02 2 01 60380</t>
  </si>
  <si>
    <t>Приобретение специализированной техники для содержания улично-дорожной сети города Благовещенска</t>
  </si>
  <si>
    <t>02 1 01 10270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</si>
  <si>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</si>
  <si>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03 1 03 10541</t>
  </si>
  <si>
    <t>Проведение технического контроля при проведении работ по благоустройству дворовых территорий</t>
  </si>
  <si>
    <t>13 0 04 10721</t>
  </si>
  <si>
    <t>08 2 01 10360</t>
  </si>
  <si>
    <t>03 1 01 L5051</t>
  </si>
  <si>
    <t>Приложение № 3
к решению Благовещенской
городской Думы</t>
  </si>
  <si>
    <t xml:space="preserve">План </t>
  </si>
  <si>
    <t>Обеспечение и проведение мероприятий по профилактической работе по вопросам безопасного поведения на воде</t>
  </si>
  <si>
    <t>от 25.07.2024  № 71/52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</si>
</sst>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sz val="8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2" fillId="0" borderId="0"/>
  </cellStyleXfs>
  <cellXfs count="99">
    <xf numFmtId="0" fontId="0" fillId="0" borderId="0" xfId="0"/>
    <xf numFmtId="164" fontId="3" fillId="0" borderId="0" xfId="0" applyNumberFormat="1" applyFont="1" applyFill="1" applyAlignment="1">
      <alignment horizontal="right" vertical="top"/>
    </xf>
    <xf numFmtId="49" fontId="4" fillId="0" borderId="0" xfId="1" applyNumberFormat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center" vertical="top"/>
    </xf>
    <xf numFmtId="49" fontId="3" fillId="0" borderId="0" xfId="4" applyNumberFormat="1" applyFont="1" applyFill="1" applyAlignment="1">
      <alignment horizontal="center" vertical="top"/>
    </xf>
    <xf numFmtId="0" fontId="3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49" fontId="3" fillId="0" borderId="0" xfId="6" applyNumberFormat="1" applyFont="1" applyFill="1" applyAlignment="1">
      <alignment horizontal="center" vertical="top"/>
    </xf>
    <xf numFmtId="1" fontId="4" fillId="0" borderId="0" xfId="1" applyNumberFormat="1" applyFont="1" applyFill="1" applyBorder="1" applyAlignment="1">
      <alignment horizontal="left" vertical="top" wrapText="1"/>
    </xf>
    <xf numFmtId="49" fontId="4" fillId="0" borderId="0" xfId="1" applyNumberFormat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164" fontId="4" fillId="0" borderId="0" xfId="3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164" fontId="4" fillId="0" borderId="0" xfId="3" applyNumberFormat="1" applyFont="1" applyFill="1" applyAlignment="1">
      <alignment horizontal="right" vertical="top"/>
    </xf>
    <xf numFmtId="164" fontId="3" fillId="0" borderId="0" xfId="3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0" fontId="3" fillId="0" borderId="0" xfId="4" applyFont="1" applyFill="1" applyAlignment="1">
      <alignment horizontal="left" vertical="top" wrapText="1"/>
    </xf>
    <xf numFmtId="1" fontId="4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1" fontId="3" fillId="0" borderId="0" xfId="1" applyNumberFormat="1" applyFont="1" applyFill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center" vertical="top"/>
    </xf>
    <xf numFmtId="49" fontId="3" fillId="0" borderId="0" xfId="7" applyNumberFormat="1" applyFont="1" applyFill="1" applyBorder="1" applyAlignment="1">
      <alignment horizontal="center" vertical="top"/>
    </xf>
    <xf numFmtId="164" fontId="3" fillId="0" borderId="0" xfId="3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left" vertical="top" wrapText="1"/>
    </xf>
    <xf numFmtId="1" fontId="3" fillId="0" borderId="0" xfId="4" applyNumberFormat="1" applyFont="1" applyFill="1" applyAlignment="1">
      <alignment horizontal="left" vertical="top" wrapText="1"/>
    </xf>
    <xf numFmtId="164" fontId="3" fillId="0" borderId="0" xfId="2" applyNumberFormat="1" applyFont="1" applyFill="1" applyAlignment="1">
      <alignment horizontal="right" vertical="top"/>
    </xf>
    <xf numFmtId="0" fontId="3" fillId="0" borderId="0" xfId="4" applyFont="1" applyFill="1" applyAlignment="1">
      <alignment horizontal="center" vertical="top"/>
    </xf>
    <xf numFmtId="1" fontId="3" fillId="0" borderId="0" xfId="5" applyNumberFormat="1" applyFont="1" applyFill="1" applyAlignment="1">
      <alignment horizontal="left" vertical="top" wrapText="1"/>
    </xf>
    <xf numFmtId="49" fontId="3" fillId="0" borderId="0" xfId="5" applyNumberFormat="1" applyFont="1" applyFill="1" applyAlignment="1">
      <alignment horizontal="center" vertical="top"/>
    </xf>
    <xf numFmtId="0" fontId="3" fillId="0" borderId="0" xfId="2" applyFont="1" applyFill="1" applyAlignment="1">
      <alignment horizontal="center" vertical="top"/>
    </xf>
    <xf numFmtId="0" fontId="3" fillId="0" borderId="0" xfId="5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center" vertical="top"/>
    </xf>
    <xf numFmtId="1" fontId="4" fillId="0" borderId="0" xfId="4" applyNumberFormat="1" applyFont="1" applyFill="1" applyAlignment="1">
      <alignment horizontal="left" vertical="top" wrapText="1"/>
    </xf>
    <xf numFmtId="49" fontId="4" fillId="0" borderId="0" xfId="4" applyNumberFormat="1" applyFont="1" applyFill="1" applyAlignment="1">
      <alignment horizontal="center" vertical="top"/>
    </xf>
    <xf numFmtId="0" fontId="4" fillId="0" borderId="0" xfId="4" applyFont="1" applyFill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3" fillId="0" borderId="0" xfId="3" applyFont="1" applyFill="1" applyAlignment="1">
      <alignment horizontal="left" vertical="top" wrapText="1"/>
    </xf>
    <xf numFmtId="49" fontId="3" fillId="0" borderId="0" xfId="1" applyNumberFormat="1" applyFont="1" applyFill="1" applyAlignment="1">
      <alignment horizontal="center" vertical="top" wrapText="1"/>
    </xf>
    <xf numFmtId="0" fontId="3" fillId="0" borderId="0" xfId="5" applyFont="1" applyFill="1" applyAlignment="1">
      <alignment horizontal="center" vertical="top"/>
    </xf>
    <xf numFmtId="4" fontId="3" fillId="0" borderId="0" xfId="7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left" vertical="top" wrapText="1"/>
    </xf>
    <xf numFmtId="1" fontId="3" fillId="0" borderId="0" xfId="7" applyNumberFormat="1" applyFont="1" applyFill="1" applyBorder="1" applyAlignment="1">
      <alignment horizontal="left" vertical="top" wrapText="1"/>
    </xf>
    <xf numFmtId="1" fontId="3" fillId="0" borderId="0" xfId="4" applyNumberFormat="1" applyFont="1" applyFill="1" applyBorder="1" applyAlignment="1">
      <alignment horizontal="left" vertical="top" wrapText="1"/>
    </xf>
    <xf numFmtId="49" fontId="3" fillId="0" borderId="0" xfId="4" applyNumberFormat="1" applyFont="1" applyFill="1" applyBorder="1" applyAlignment="1">
      <alignment horizontal="center" vertical="top"/>
    </xf>
    <xf numFmtId="0" fontId="9" fillId="0" borderId="0" xfId="4" applyFont="1" applyFill="1" applyBorder="1" applyAlignment="1">
      <alignment horizontal="center" vertical="top"/>
    </xf>
    <xf numFmtId="0" fontId="3" fillId="0" borderId="0" xfId="4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4" applyFont="1" applyFill="1" applyBorder="1" applyAlignment="1">
      <alignment horizontal="left" vertical="top" wrapText="1"/>
    </xf>
    <xf numFmtId="4" fontId="3" fillId="0" borderId="0" xfId="4" applyNumberFormat="1" applyFont="1" applyFill="1" applyBorder="1" applyAlignment="1">
      <alignment horizontal="left" vertical="top" wrapText="1"/>
    </xf>
    <xf numFmtId="2" fontId="3" fillId="0" borderId="0" xfId="4" applyNumberFormat="1" applyFont="1" applyFill="1" applyBorder="1" applyAlignment="1">
      <alignment horizontal="left" vertical="top" wrapText="1"/>
    </xf>
    <xf numFmtId="164" fontId="3" fillId="0" borderId="0" xfId="4" applyNumberFormat="1" applyFont="1" applyFill="1" applyBorder="1" applyAlignment="1">
      <alignment horizontal="center" vertical="top"/>
    </xf>
    <xf numFmtId="49" fontId="3" fillId="0" borderId="0" xfId="4" applyNumberFormat="1" applyFont="1" applyFill="1" applyAlignment="1">
      <alignment horizontal="center" vertical="top" wrapText="1"/>
    </xf>
    <xf numFmtId="0" fontId="3" fillId="0" borderId="0" xfId="3" applyFont="1" applyFill="1" applyBorder="1" applyAlignment="1">
      <alignment horizontal="left" vertical="top" wrapText="1"/>
    </xf>
    <xf numFmtId="49" fontId="4" fillId="0" borderId="0" xfId="1" applyNumberFormat="1" applyFont="1" applyFill="1" applyAlignment="1">
      <alignment horizontal="center" vertical="top" wrapText="1"/>
    </xf>
    <xf numFmtId="4" fontId="3" fillId="0" borderId="0" xfId="7" applyNumberFormat="1" applyFont="1" applyFill="1" applyAlignment="1">
      <alignment horizontal="left" vertical="top" wrapText="1"/>
    </xf>
    <xf numFmtId="0" fontId="3" fillId="0" borderId="0" xfId="7" applyFont="1" applyFill="1" applyAlignment="1">
      <alignment horizontal="center" vertical="top"/>
    </xf>
    <xf numFmtId="49" fontId="3" fillId="0" borderId="0" xfId="7" applyNumberFormat="1" applyFont="1" applyFill="1" applyAlignment="1">
      <alignment horizontal="center" vertical="top"/>
    </xf>
    <xf numFmtId="0" fontId="3" fillId="0" borderId="0" xfId="7" applyFont="1" applyFill="1" applyAlignment="1">
      <alignment horizontal="left" vertical="top" wrapText="1"/>
    </xf>
    <xf numFmtId="1" fontId="3" fillId="0" borderId="0" xfId="7" applyNumberFormat="1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center" vertical="top"/>
    </xf>
    <xf numFmtId="1" fontId="3" fillId="0" borderId="0" xfId="1" applyNumberFormat="1" applyFont="1" applyFill="1" applyBorder="1" applyAlignment="1" applyProtection="1">
      <alignment horizontal="left" vertical="top" wrapText="1"/>
    </xf>
    <xf numFmtId="49" fontId="3" fillId="0" borderId="0" xfId="1" applyNumberFormat="1" applyFont="1" applyFill="1" applyBorder="1" applyAlignment="1" applyProtection="1">
      <alignment horizontal="center" vertical="top"/>
    </xf>
    <xf numFmtId="0" fontId="3" fillId="0" borderId="0" xfId="7" applyNumberFormat="1" applyFont="1" applyFill="1" applyBorder="1" applyAlignment="1" applyProtection="1">
      <alignment horizontal="left" vertical="top" wrapText="1"/>
    </xf>
    <xf numFmtId="49" fontId="3" fillId="0" borderId="0" xfId="7" applyNumberFormat="1" applyFont="1" applyFill="1" applyBorder="1" applyAlignment="1" applyProtection="1">
      <alignment horizontal="center" vertical="top"/>
    </xf>
    <xf numFmtId="0" fontId="3" fillId="0" borderId="0" xfId="1" applyNumberFormat="1" applyFont="1" applyFill="1" applyAlignment="1">
      <alignment horizontal="left" vertical="top" wrapText="1"/>
    </xf>
    <xf numFmtId="1" fontId="3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left" vertical="top"/>
    </xf>
    <xf numFmtId="0" fontId="4" fillId="0" borderId="0" xfId="1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164" fontId="3" fillId="0" borderId="0" xfId="3" applyNumberFormat="1" applyFont="1" applyFill="1" applyAlignment="1">
      <alignment horizontal="left" vertical="top"/>
    </xf>
    <xf numFmtId="0" fontId="3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left" vertical="top" wrapText="1"/>
    </xf>
    <xf numFmtId="0" fontId="4" fillId="0" borderId="0" xfId="4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4" fillId="0" borderId="0" xfId="1" applyFont="1" applyFill="1" applyAlignment="1">
      <alignment horizontal="right" vertical="top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  <xf numFmtId="164" fontId="3" fillId="0" borderId="0" xfId="0" applyNumberFormat="1" applyFont="1" applyFill="1" applyAlignment="1">
      <alignment horizontal="left" vertical="top" wrapText="1"/>
    </xf>
    <xf numFmtId="1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  <cellStyle name="Обычный_ноябрь 2003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730"/>
  <sheetViews>
    <sheetView tabSelected="1" zoomScale="80" zoomScaleNormal="80" zoomScaleSheetLayoutView="74" workbookViewId="0">
      <selection activeCell="F2" sqref="F2"/>
    </sheetView>
  </sheetViews>
  <sheetFormatPr defaultRowHeight="15" outlineLevelRow="2" x14ac:dyDescent="0.25"/>
  <cols>
    <col min="1" max="1" width="49.42578125" style="43" customWidth="1"/>
    <col min="2" max="2" width="8.7109375" style="13" customWidth="1"/>
    <col min="3" max="3" width="14.85546875" style="13" customWidth="1"/>
    <col min="4" max="4" width="7.140625" style="14" customWidth="1"/>
    <col min="5" max="5" width="14.42578125" style="1" customWidth="1"/>
    <col min="6" max="6" width="13.28515625" style="1" customWidth="1"/>
    <col min="7" max="7" width="13.5703125" style="17" customWidth="1"/>
    <col min="8" max="10" width="9.140625" style="78"/>
    <col min="11" max="12" width="9.140625" style="78" customWidth="1"/>
    <col min="13" max="13" width="8.7109375" style="78" customWidth="1"/>
    <col min="14" max="16384" width="9.140625" style="78"/>
  </cols>
  <sheetData>
    <row r="1" spans="1:7" ht="46.5" customHeight="1" x14ac:dyDescent="0.25">
      <c r="F1" s="91" t="s">
        <v>693</v>
      </c>
      <c r="G1" s="91"/>
    </row>
    <row r="2" spans="1:7" x14ac:dyDescent="0.25">
      <c r="F2" s="79" t="s">
        <v>696</v>
      </c>
    </row>
    <row r="4" spans="1:7" ht="52.5" customHeight="1" x14ac:dyDescent="0.25">
      <c r="F4" s="91" t="s">
        <v>576</v>
      </c>
      <c r="G4" s="91"/>
    </row>
    <row r="5" spans="1:7" ht="21.75" customHeight="1" x14ac:dyDescent="0.25">
      <c r="F5" s="79" t="s">
        <v>575</v>
      </c>
    </row>
    <row r="6" spans="1:7" ht="48.75" customHeight="1" x14ac:dyDescent="0.25">
      <c r="A6" s="94" t="s">
        <v>569</v>
      </c>
      <c r="B6" s="94"/>
      <c r="C6" s="94"/>
      <c r="D6" s="94"/>
      <c r="E6" s="94"/>
      <c r="F6" s="94"/>
      <c r="G6" s="94"/>
    </row>
    <row r="7" spans="1:7" x14ac:dyDescent="0.25">
      <c r="A7" s="80"/>
      <c r="B7" s="90"/>
      <c r="C7" s="90"/>
      <c r="D7" s="90"/>
      <c r="E7" s="87"/>
      <c r="F7" s="87"/>
    </row>
    <row r="8" spans="1:7" x14ac:dyDescent="0.25">
      <c r="A8" s="21"/>
      <c r="B8" s="5"/>
      <c r="C8" s="5"/>
      <c r="G8" s="1" t="s">
        <v>0</v>
      </c>
    </row>
    <row r="9" spans="1:7" ht="16.5" customHeight="1" x14ac:dyDescent="0.25">
      <c r="A9" s="92" t="s">
        <v>1</v>
      </c>
      <c r="B9" s="93" t="s">
        <v>2</v>
      </c>
      <c r="C9" s="97" t="s">
        <v>3</v>
      </c>
      <c r="D9" s="97" t="s">
        <v>4</v>
      </c>
      <c r="E9" s="88" t="s">
        <v>694</v>
      </c>
      <c r="F9" s="95" t="s">
        <v>236</v>
      </c>
      <c r="G9" s="96"/>
    </row>
    <row r="10" spans="1:7" x14ac:dyDescent="0.25">
      <c r="A10" s="92"/>
      <c r="B10" s="93"/>
      <c r="C10" s="98"/>
      <c r="D10" s="98"/>
      <c r="E10" s="89" t="s">
        <v>570</v>
      </c>
      <c r="F10" s="12" t="s">
        <v>252</v>
      </c>
      <c r="G10" s="12" t="s">
        <v>283</v>
      </c>
    </row>
    <row r="11" spans="1:7" s="81" customFormat="1" ht="20.25" customHeight="1" x14ac:dyDescent="0.25">
      <c r="A11" s="20" t="s">
        <v>5</v>
      </c>
      <c r="B11" s="2" t="s">
        <v>6</v>
      </c>
      <c r="C11" s="2"/>
      <c r="D11" s="6"/>
      <c r="E11" s="15">
        <f>E12+E16+E30+E48+E54+E67+E71+E61</f>
        <v>1017812.5000000001</v>
      </c>
      <c r="F11" s="15">
        <f>F12+F16+F30+F48+F54+F67+F71</f>
        <v>859929.39999999991</v>
      </c>
      <c r="G11" s="15">
        <f>G12+G16+G30+G48+G54+G67+G71</f>
        <v>880536.89999999991</v>
      </c>
    </row>
    <row r="12" spans="1:7" s="83" customFormat="1" ht="45" customHeight="1" outlineLevel="1" x14ac:dyDescent="0.25">
      <c r="A12" s="22" t="s">
        <v>27</v>
      </c>
      <c r="B12" s="3" t="s">
        <v>28</v>
      </c>
      <c r="C12" s="3"/>
      <c r="D12" s="5"/>
      <c r="E12" s="16">
        <f>E13</f>
        <v>3829.3</v>
      </c>
      <c r="F12" s="16">
        <f t="shared" ref="F12:G14" si="0">F13</f>
        <v>3816.2</v>
      </c>
      <c r="G12" s="16">
        <f t="shared" si="0"/>
        <v>3968.9</v>
      </c>
    </row>
    <row r="13" spans="1:7" s="83" customFormat="1" ht="15" customHeight="1" outlineLevel="2" x14ac:dyDescent="0.25">
      <c r="A13" s="22" t="s">
        <v>9</v>
      </c>
      <c r="B13" s="3" t="s">
        <v>28</v>
      </c>
      <c r="C13" s="3" t="s">
        <v>10</v>
      </c>
      <c r="D13" s="5"/>
      <c r="E13" s="16">
        <f>E14</f>
        <v>3829.3</v>
      </c>
      <c r="F13" s="16">
        <f t="shared" si="0"/>
        <v>3816.2</v>
      </c>
      <c r="G13" s="16">
        <f t="shared" si="0"/>
        <v>3968.9</v>
      </c>
    </row>
    <row r="14" spans="1:7" s="83" customFormat="1" ht="15" customHeight="1" outlineLevel="2" x14ac:dyDescent="0.25">
      <c r="A14" s="22" t="s">
        <v>29</v>
      </c>
      <c r="B14" s="3" t="s">
        <v>28</v>
      </c>
      <c r="C14" s="3" t="s">
        <v>30</v>
      </c>
      <c r="D14" s="5"/>
      <c r="E14" s="16">
        <f>E15</f>
        <v>3829.3</v>
      </c>
      <c r="F14" s="16">
        <f t="shared" si="0"/>
        <v>3816.2</v>
      </c>
      <c r="G14" s="16">
        <f t="shared" si="0"/>
        <v>3968.9</v>
      </c>
    </row>
    <row r="15" spans="1:7" s="83" customFormat="1" ht="75" customHeight="1" outlineLevel="2" x14ac:dyDescent="0.25">
      <c r="A15" s="22" t="s">
        <v>13</v>
      </c>
      <c r="B15" s="3" t="s">
        <v>28</v>
      </c>
      <c r="C15" s="3" t="s">
        <v>30</v>
      </c>
      <c r="D15" s="5">
        <v>100</v>
      </c>
      <c r="E15" s="16">
        <v>3829.3</v>
      </c>
      <c r="F15" s="16">
        <v>3816.2</v>
      </c>
      <c r="G15" s="33">
        <v>3968.9</v>
      </c>
    </row>
    <row r="16" spans="1:7" ht="60" customHeight="1" outlineLevel="1" x14ac:dyDescent="0.25">
      <c r="A16" s="22" t="s">
        <v>7</v>
      </c>
      <c r="B16" s="3" t="s">
        <v>8</v>
      </c>
      <c r="C16" s="3"/>
      <c r="D16" s="5"/>
      <c r="E16" s="16">
        <f>E17</f>
        <v>51763.899999999994</v>
      </c>
      <c r="F16" s="16">
        <f>F17</f>
        <v>51678</v>
      </c>
      <c r="G16" s="16">
        <f>G17</f>
        <v>53420.799999999996</v>
      </c>
    </row>
    <row r="17" spans="1:7" ht="15.75" customHeight="1" outlineLevel="2" x14ac:dyDescent="0.25">
      <c r="A17" s="22" t="s">
        <v>9</v>
      </c>
      <c r="B17" s="3" t="s">
        <v>8</v>
      </c>
      <c r="C17" s="3" t="s">
        <v>10</v>
      </c>
      <c r="D17" s="5"/>
      <c r="E17" s="16">
        <f>E18+E20+E22+E24+E28</f>
        <v>51763.899999999994</v>
      </c>
      <c r="F17" s="16">
        <f>F18+F20+F22+F24+F28</f>
        <v>51678</v>
      </c>
      <c r="G17" s="16">
        <f>G18+G20+G22+G24+G28</f>
        <v>53420.799999999996</v>
      </c>
    </row>
    <row r="18" spans="1:7" ht="30" customHeight="1" outlineLevel="2" x14ac:dyDescent="0.25">
      <c r="A18" s="22" t="s">
        <v>11</v>
      </c>
      <c r="B18" s="3" t="s">
        <v>8</v>
      </c>
      <c r="C18" s="3" t="s">
        <v>12</v>
      </c>
      <c r="D18" s="5"/>
      <c r="E18" s="16">
        <f>E19</f>
        <v>3829.3</v>
      </c>
      <c r="F18" s="16">
        <f>F19</f>
        <v>3816.2</v>
      </c>
      <c r="G18" s="16">
        <f>G19</f>
        <v>3968.9</v>
      </c>
    </row>
    <row r="19" spans="1:7" ht="75" customHeight="1" outlineLevel="2" x14ac:dyDescent="0.25">
      <c r="A19" s="22" t="s">
        <v>13</v>
      </c>
      <c r="B19" s="3" t="s">
        <v>8</v>
      </c>
      <c r="C19" s="3" t="s">
        <v>12</v>
      </c>
      <c r="D19" s="5">
        <v>100</v>
      </c>
      <c r="E19" s="16">
        <v>3829.3</v>
      </c>
      <c r="F19" s="16">
        <v>3816.2</v>
      </c>
      <c r="G19" s="1">
        <v>3968.9</v>
      </c>
    </row>
    <row r="20" spans="1:7" ht="30" customHeight="1" outlineLevel="2" x14ac:dyDescent="0.25">
      <c r="A20" s="22" t="s">
        <v>14</v>
      </c>
      <c r="B20" s="3" t="s">
        <v>8</v>
      </c>
      <c r="C20" s="3" t="s">
        <v>15</v>
      </c>
      <c r="D20" s="5"/>
      <c r="E20" s="16">
        <f>E21</f>
        <v>2625.6</v>
      </c>
      <c r="F20" s="16">
        <f>F21</f>
        <v>3114.1</v>
      </c>
      <c r="G20" s="16">
        <f>G21</f>
        <v>3238.6</v>
      </c>
    </row>
    <row r="21" spans="1:7" ht="75" customHeight="1" outlineLevel="2" x14ac:dyDescent="0.25">
      <c r="A21" s="22" t="s">
        <v>13</v>
      </c>
      <c r="B21" s="3" t="s">
        <v>8</v>
      </c>
      <c r="C21" s="3" t="s">
        <v>15</v>
      </c>
      <c r="D21" s="5">
        <v>100</v>
      </c>
      <c r="E21" s="16">
        <v>2625.6</v>
      </c>
      <c r="F21" s="16">
        <v>3114.1</v>
      </c>
      <c r="G21" s="1">
        <v>3238.6</v>
      </c>
    </row>
    <row r="22" spans="1:7" ht="30" customHeight="1" outlineLevel="2" x14ac:dyDescent="0.25">
      <c r="A22" s="22" t="s">
        <v>16</v>
      </c>
      <c r="B22" s="3" t="s">
        <v>8</v>
      </c>
      <c r="C22" s="3" t="s">
        <v>17</v>
      </c>
      <c r="D22" s="5"/>
      <c r="E22" s="16">
        <f>E23</f>
        <v>2268.6999999999998</v>
      </c>
      <c r="F22" s="16">
        <f>F23</f>
        <v>2895.1</v>
      </c>
      <c r="G22" s="16">
        <f>G23</f>
        <v>3010.9</v>
      </c>
    </row>
    <row r="23" spans="1:7" ht="75" customHeight="1" outlineLevel="2" x14ac:dyDescent="0.25">
      <c r="A23" s="22" t="s">
        <v>13</v>
      </c>
      <c r="B23" s="3" t="s">
        <v>8</v>
      </c>
      <c r="C23" s="3" t="s">
        <v>17</v>
      </c>
      <c r="D23" s="5">
        <v>100</v>
      </c>
      <c r="E23" s="16">
        <f>2441.1-172.4</f>
        <v>2268.6999999999998</v>
      </c>
      <c r="F23" s="16">
        <v>2895.1</v>
      </c>
      <c r="G23" s="1">
        <v>3010.9</v>
      </c>
    </row>
    <row r="24" spans="1:7" ht="30" customHeight="1" outlineLevel="2" x14ac:dyDescent="0.25">
      <c r="A24" s="21" t="s">
        <v>18</v>
      </c>
      <c r="B24" s="3" t="s">
        <v>8</v>
      </c>
      <c r="C24" s="3" t="s">
        <v>19</v>
      </c>
      <c r="D24" s="5"/>
      <c r="E24" s="16">
        <f>E25+E26+E27</f>
        <v>28158.3</v>
      </c>
      <c r="F24" s="16">
        <f>F25+F26+F27</f>
        <v>26375.5</v>
      </c>
      <c r="G24" s="16">
        <f>G25+G26+G27</f>
        <v>27106.3</v>
      </c>
    </row>
    <row r="25" spans="1:7" s="81" customFormat="1" ht="75" customHeight="1" outlineLevel="2" x14ac:dyDescent="0.25">
      <c r="A25" s="22" t="s">
        <v>13</v>
      </c>
      <c r="B25" s="3" t="s">
        <v>8</v>
      </c>
      <c r="C25" s="3" t="s">
        <v>19</v>
      </c>
      <c r="D25" s="5">
        <v>100</v>
      </c>
      <c r="E25" s="16">
        <v>25532.400000000001</v>
      </c>
      <c r="F25" s="16">
        <v>25358.6</v>
      </c>
      <c r="G25" s="1">
        <v>26369.5</v>
      </c>
    </row>
    <row r="26" spans="1:7" ht="30" customHeight="1" outlineLevel="2" x14ac:dyDescent="0.25">
      <c r="A26" s="22" t="s">
        <v>228</v>
      </c>
      <c r="B26" s="3" t="s">
        <v>8</v>
      </c>
      <c r="C26" s="3" t="s">
        <v>19</v>
      </c>
      <c r="D26" s="5">
        <v>200</v>
      </c>
      <c r="E26" s="16">
        <v>1020.8000000000001</v>
      </c>
      <c r="F26" s="16">
        <v>1016.9</v>
      </c>
      <c r="G26" s="1">
        <v>736.8</v>
      </c>
    </row>
    <row r="27" spans="1:7" ht="30" customHeight="1" outlineLevel="2" x14ac:dyDescent="0.25">
      <c r="A27" s="22" t="s">
        <v>20</v>
      </c>
      <c r="B27" s="3" t="s">
        <v>8</v>
      </c>
      <c r="C27" s="3" t="s">
        <v>19</v>
      </c>
      <c r="D27" s="5">
        <v>300</v>
      </c>
      <c r="E27" s="16">
        <v>1605.1</v>
      </c>
      <c r="F27" s="16">
        <v>0</v>
      </c>
      <c r="G27" s="1">
        <v>0</v>
      </c>
    </row>
    <row r="28" spans="1:7" ht="30" customHeight="1" outlineLevel="2" x14ac:dyDescent="0.25">
      <c r="A28" s="22" t="s">
        <v>21</v>
      </c>
      <c r="B28" s="3" t="s">
        <v>8</v>
      </c>
      <c r="C28" s="3" t="s">
        <v>22</v>
      </c>
      <c r="D28" s="5"/>
      <c r="E28" s="16">
        <f>E29</f>
        <v>14882</v>
      </c>
      <c r="F28" s="16">
        <f>F29</f>
        <v>15477.1</v>
      </c>
      <c r="G28" s="16">
        <f>G29</f>
        <v>16096.1</v>
      </c>
    </row>
    <row r="29" spans="1:7" ht="75" customHeight="1" outlineLevel="2" x14ac:dyDescent="0.25">
      <c r="A29" s="22" t="s">
        <v>13</v>
      </c>
      <c r="B29" s="3" t="s">
        <v>8</v>
      </c>
      <c r="C29" s="3" t="s">
        <v>22</v>
      </c>
      <c r="D29" s="5">
        <v>100</v>
      </c>
      <c r="E29" s="16">
        <v>14882</v>
      </c>
      <c r="F29" s="16">
        <v>15477.1</v>
      </c>
      <c r="G29" s="1">
        <v>16096.1</v>
      </c>
    </row>
    <row r="30" spans="1:7" s="83" customFormat="1" ht="60" customHeight="1" outlineLevel="1" x14ac:dyDescent="0.25">
      <c r="A30" s="22" t="s">
        <v>284</v>
      </c>
      <c r="B30" s="3" t="s">
        <v>31</v>
      </c>
      <c r="C30" s="3"/>
      <c r="D30" s="5"/>
      <c r="E30" s="16">
        <f>E31</f>
        <v>376793.30000000005</v>
      </c>
      <c r="F30" s="16">
        <f>F31</f>
        <v>365558.3</v>
      </c>
      <c r="G30" s="16">
        <f>G31</f>
        <v>377166</v>
      </c>
    </row>
    <row r="31" spans="1:7" s="83" customFormat="1" ht="15" customHeight="1" outlineLevel="2" x14ac:dyDescent="0.25">
      <c r="A31" s="22" t="s">
        <v>9</v>
      </c>
      <c r="B31" s="3" t="s">
        <v>31</v>
      </c>
      <c r="C31" s="3" t="s">
        <v>10</v>
      </c>
      <c r="D31" s="5"/>
      <c r="E31" s="16">
        <f>E32+E37</f>
        <v>376793.30000000005</v>
      </c>
      <c r="F31" s="16">
        <f>F32+F37</f>
        <v>365558.3</v>
      </c>
      <c r="G31" s="16">
        <f>G32+G37</f>
        <v>377166</v>
      </c>
    </row>
    <row r="32" spans="1:7" s="83" customFormat="1" ht="45" customHeight="1" outlineLevel="2" x14ac:dyDescent="0.25">
      <c r="A32" s="21" t="s">
        <v>32</v>
      </c>
      <c r="B32" s="3" t="s">
        <v>31</v>
      </c>
      <c r="C32" s="3" t="s">
        <v>33</v>
      </c>
      <c r="D32" s="5"/>
      <c r="E32" s="16">
        <f>E33+E34+E35+E36</f>
        <v>360722.70000000007</v>
      </c>
      <c r="F32" s="16">
        <f>F33+F34+F35+F36</f>
        <v>348129.2</v>
      </c>
      <c r="G32" s="16">
        <f>G33+G34+G35+G36</f>
        <v>359812.8</v>
      </c>
    </row>
    <row r="33" spans="1:7" s="83" customFormat="1" ht="75" customHeight="1" outlineLevel="2" x14ac:dyDescent="0.25">
      <c r="A33" s="22" t="s">
        <v>13</v>
      </c>
      <c r="B33" s="3" t="s">
        <v>31</v>
      </c>
      <c r="C33" s="3" t="s">
        <v>33</v>
      </c>
      <c r="D33" s="5">
        <v>100</v>
      </c>
      <c r="E33" s="16">
        <f>330916.4+1100</f>
        <v>332016.40000000002</v>
      </c>
      <c r="F33" s="16">
        <v>325591.40000000002</v>
      </c>
      <c r="G33" s="33">
        <v>339126.7</v>
      </c>
    </row>
    <row r="34" spans="1:7" s="83" customFormat="1" ht="30" customHeight="1" outlineLevel="2" x14ac:dyDescent="0.25">
      <c r="A34" s="22" t="s">
        <v>228</v>
      </c>
      <c r="B34" s="3" t="s">
        <v>31</v>
      </c>
      <c r="C34" s="3" t="s">
        <v>33</v>
      </c>
      <c r="D34" s="5">
        <v>200</v>
      </c>
      <c r="E34" s="16">
        <f>19519+500+750</f>
        <v>20769</v>
      </c>
      <c r="F34" s="16">
        <v>19293.2</v>
      </c>
      <c r="G34" s="33">
        <v>18225.3</v>
      </c>
    </row>
    <row r="35" spans="1:7" s="83" customFormat="1" ht="30" customHeight="1" outlineLevel="2" x14ac:dyDescent="0.25">
      <c r="A35" s="22" t="s">
        <v>20</v>
      </c>
      <c r="B35" s="3" t="s">
        <v>31</v>
      </c>
      <c r="C35" s="3" t="s">
        <v>33</v>
      </c>
      <c r="D35" s="5">
        <v>300</v>
      </c>
      <c r="E35" s="16">
        <f>4140.2+1161.2</f>
        <v>5301.4</v>
      </c>
      <c r="F35" s="16">
        <v>1000</v>
      </c>
      <c r="G35" s="33">
        <v>1000</v>
      </c>
    </row>
    <row r="36" spans="1:7" s="83" customFormat="1" ht="15" customHeight="1" outlineLevel="2" x14ac:dyDescent="0.25">
      <c r="A36" s="21" t="s">
        <v>34</v>
      </c>
      <c r="B36" s="3" t="s">
        <v>31</v>
      </c>
      <c r="C36" s="3" t="s">
        <v>33</v>
      </c>
      <c r="D36" s="5">
        <v>800</v>
      </c>
      <c r="E36" s="16">
        <v>2635.9</v>
      </c>
      <c r="F36" s="16">
        <v>2244.6</v>
      </c>
      <c r="G36" s="33">
        <v>1460.8</v>
      </c>
    </row>
    <row r="37" spans="1:7" s="83" customFormat="1" ht="30" customHeight="1" outlineLevel="2" x14ac:dyDescent="0.25">
      <c r="A37" s="21" t="s">
        <v>35</v>
      </c>
      <c r="B37" s="4" t="s">
        <v>31</v>
      </c>
      <c r="C37" s="4" t="s">
        <v>36</v>
      </c>
      <c r="D37" s="3"/>
      <c r="E37" s="16">
        <f>E38+E40+E42+E45</f>
        <v>16070.599999999999</v>
      </c>
      <c r="F37" s="16">
        <f>F38+F40+F42+F45</f>
        <v>17429.099999999999</v>
      </c>
      <c r="G37" s="16">
        <f>G38+G40+G42+G45</f>
        <v>17353.2</v>
      </c>
    </row>
    <row r="38" spans="1:7" s="83" customFormat="1" ht="90" customHeight="1" outlineLevel="2" x14ac:dyDescent="0.25">
      <c r="A38" s="22" t="s">
        <v>258</v>
      </c>
      <c r="B38" s="3" t="s">
        <v>31</v>
      </c>
      <c r="C38" s="34" t="s">
        <v>37</v>
      </c>
      <c r="D38" s="5"/>
      <c r="E38" s="16">
        <f>E39</f>
        <v>6869.7</v>
      </c>
      <c r="F38" s="16">
        <f t="shared" ref="F38:G38" si="1">F39</f>
        <v>6869.7</v>
      </c>
      <c r="G38" s="16">
        <f t="shared" si="1"/>
        <v>6869.7</v>
      </c>
    </row>
    <row r="39" spans="1:7" s="83" customFormat="1" ht="75" customHeight="1" outlineLevel="2" x14ac:dyDescent="0.25">
      <c r="A39" s="22" t="s">
        <v>13</v>
      </c>
      <c r="B39" s="3" t="s">
        <v>31</v>
      </c>
      <c r="C39" s="34" t="s">
        <v>37</v>
      </c>
      <c r="D39" s="5">
        <v>100</v>
      </c>
      <c r="E39" s="16">
        <v>6869.7</v>
      </c>
      <c r="F39" s="16">
        <v>6869.7</v>
      </c>
      <c r="G39" s="33">
        <v>6869.7</v>
      </c>
    </row>
    <row r="40" spans="1:7" s="83" customFormat="1" ht="120" customHeight="1" outlineLevel="2" x14ac:dyDescent="0.25">
      <c r="A40" s="22" t="s">
        <v>285</v>
      </c>
      <c r="B40" s="3" t="s">
        <v>31</v>
      </c>
      <c r="C40" s="3" t="s">
        <v>38</v>
      </c>
      <c r="D40" s="3"/>
      <c r="E40" s="16">
        <f>E41</f>
        <v>3799.1</v>
      </c>
      <c r="F40" s="16">
        <f>F41</f>
        <v>3799.1</v>
      </c>
      <c r="G40" s="16">
        <f>G41</f>
        <v>3799.1</v>
      </c>
    </row>
    <row r="41" spans="1:7" s="83" customFormat="1" ht="75" customHeight="1" outlineLevel="2" x14ac:dyDescent="0.25">
      <c r="A41" s="22" t="s">
        <v>13</v>
      </c>
      <c r="B41" s="3" t="s">
        <v>31</v>
      </c>
      <c r="C41" s="3" t="s">
        <v>38</v>
      </c>
      <c r="D41" s="3" t="s">
        <v>39</v>
      </c>
      <c r="E41" s="16">
        <v>3799.1</v>
      </c>
      <c r="F41" s="16">
        <v>3799.1</v>
      </c>
      <c r="G41" s="33">
        <v>3799.1</v>
      </c>
    </row>
    <row r="42" spans="1:7" s="83" customFormat="1" ht="93" customHeight="1" outlineLevel="2" x14ac:dyDescent="0.25">
      <c r="A42" s="22" t="s">
        <v>261</v>
      </c>
      <c r="B42" s="3" t="s">
        <v>31</v>
      </c>
      <c r="C42" s="3" t="s">
        <v>247</v>
      </c>
      <c r="D42" s="3"/>
      <c r="E42" s="16">
        <f>E43+E44</f>
        <v>0</v>
      </c>
      <c r="F42" s="16">
        <f>F43+F44</f>
        <v>1358.5</v>
      </c>
      <c r="G42" s="16">
        <f>G43+G44</f>
        <v>1282.5999999999999</v>
      </c>
    </row>
    <row r="43" spans="1:7" s="83" customFormat="1" ht="75" customHeight="1" outlineLevel="2" x14ac:dyDescent="0.25">
      <c r="A43" s="22" t="s">
        <v>13</v>
      </c>
      <c r="B43" s="3" t="s">
        <v>31</v>
      </c>
      <c r="C43" s="3" t="s">
        <v>247</v>
      </c>
      <c r="D43" s="3" t="s">
        <v>39</v>
      </c>
      <c r="E43" s="16">
        <v>0</v>
      </c>
      <c r="F43" s="16">
        <v>1282.5999999999999</v>
      </c>
      <c r="G43" s="33">
        <v>1282.5999999999999</v>
      </c>
    </row>
    <row r="44" spans="1:7" s="83" customFormat="1" ht="30" customHeight="1" outlineLevel="2" x14ac:dyDescent="0.25">
      <c r="A44" s="22" t="s">
        <v>228</v>
      </c>
      <c r="B44" s="3" t="s">
        <v>31</v>
      </c>
      <c r="C44" s="3" t="s">
        <v>247</v>
      </c>
      <c r="D44" s="3" t="s">
        <v>40</v>
      </c>
      <c r="E44" s="16">
        <v>0</v>
      </c>
      <c r="F44" s="16">
        <v>75.900000000000006</v>
      </c>
      <c r="G44" s="33">
        <v>0</v>
      </c>
    </row>
    <row r="45" spans="1:7" s="83" customFormat="1" ht="45" customHeight="1" outlineLevel="2" x14ac:dyDescent="0.25">
      <c r="A45" s="22" t="s">
        <v>259</v>
      </c>
      <c r="B45" s="3" t="s">
        <v>31</v>
      </c>
      <c r="C45" s="34" t="s">
        <v>41</v>
      </c>
      <c r="D45" s="5"/>
      <c r="E45" s="16">
        <f>E46+E47</f>
        <v>5401.8</v>
      </c>
      <c r="F45" s="16">
        <f>F46+F47</f>
        <v>5401.8</v>
      </c>
      <c r="G45" s="16">
        <f>G46+G47</f>
        <v>5401.8</v>
      </c>
    </row>
    <row r="46" spans="1:7" s="83" customFormat="1" ht="75" customHeight="1" outlineLevel="2" x14ac:dyDescent="0.25">
      <c r="A46" s="22" t="s">
        <v>13</v>
      </c>
      <c r="B46" s="3" t="s">
        <v>31</v>
      </c>
      <c r="C46" s="34" t="s">
        <v>41</v>
      </c>
      <c r="D46" s="5">
        <v>100</v>
      </c>
      <c r="E46" s="16">
        <v>4941</v>
      </c>
      <c r="F46" s="16">
        <v>4990.4000000000005</v>
      </c>
      <c r="G46" s="33">
        <v>5190</v>
      </c>
    </row>
    <row r="47" spans="1:7" s="83" customFormat="1" ht="30" customHeight="1" outlineLevel="2" x14ac:dyDescent="0.25">
      <c r="A47" s="22" t="s">
        <v>228</v>
      </c>
      <c r="B47" s="3" t="s">
        <v>31</v>
      </c>
      <c r="C47" s="34" t="s">
        <v>41</v>
      </c>
      <c r="D47" s="5">
        <v>200</v>
      </c>
      <c r="E47" s="16">
        <v>460.8</v>
      </c>
      <c r="F47" s="16">
        <v>411.4</v>
      </c>
      <c r="G47" s="33">
        <v>211.79999999999995</v>
      </c>
    </row>
    <row r="48" spans="1:7" s="83" customFormat="1" ht="15" customHeight="1" outlineLevel="1" x14ac:dyDescent="0.25">
      <c r="A48" s="35" t="s">
        <v>42</v>
      </c>
      <c r="B48" s="36" t="s">
        <v>43</v>
      </c>
      <c r="C48" s="37"/>
      <c r="D48" s="5"/>
      <c r="E48" s="16">
        <f t="shared" ref="E48:G50" si="2">E49</f>
        <v>29</v>
      </c>
      <c r="F48" s="16">
        <f t="shared" si="2"/>
        <v>30.2</v>
      </c>
      <c r="G48" s="16">
        <f t="shared" si="2"/>
        <v>610</v>
      </c>
    </row>
    <row r="49" spans="1:7" s="83" customFormat="1" ht="15" customHeight="1" outlineLevel="2" x14ac:dyDescent="0.25">
      <c r="A49" s="22" t="s">
        <v>9</v>
      </c>
      <c r="B49" s="36" t="s">
        <v>43</v>
      </c>
      <c r="C49" s="3" t="s">
        <v>10</v>
      </c>
      <c r="D49" s="5"/>
      <c r="E49" s="16">
        <f t="shared" si="2"/>
        <v>29</v>
      </c>
      <c r="F49" s="16">
        <f t="shared" si="2"/>
        <v>30.2</v>
      </c>
      <c r="G49" s="16">
        <f t="shared" si="2"/>
        <v>610</v>
      </c>
    </row>
    <row r="50" spans="1:7" s="83" customFormat="1" ht="30" customHeight="1" outlineLevel="2" x14ac:dyDescent="0.25">
      <c r="A50" s="38" t="s">
        <v>35</v>
      </c>
      <c r="B50" s="36" t="s">
        <v>43</v>
      </c>
      <c r="C50" s="36" t="s">
        <v>36</v>
      </c>
      <c r="D50" s="5"/>
      <c r="E50" s="16">
        <f t="shared" si="2"/>
        <v>29</v>
      </c>
      <c r="F50" s="16">
        <f t="shared" si="2"/>
        <v>30.2</v>
      </c>
      <c r="G50" s="16">
        <f t="shared" si="2"/>
        <v>610</v>
      </c>
    </row>
    <row r="51" spans="1:7" s="83" customFormat="1" ht="60" customHeight="1" outlineLevel="2" x14ac:dyDescent="0.25">
      <c r="A51" s="21" t="s">
        <v>260</v>
      </c>
      <c r="B51" s="36" t="s">
        <v>43</v>
      </c>
      <c r="C51" s="37" t="s">
        <v>44</v>
      </c>
      <c r="D51" s="5"/>
      <c r="E51" s="16">
        <f>E53+E52</f>
        <v>29</v>
      </c>
      <c r="F51" s="16">
        <f>F53+F52</f>
        <v>30.2</v>
      </c>
      <c r="G51" s="16">
        <f>G53</f>
        <v>610</v>
      </c>
    </row>
    <row r="52" spans="1:7" s="83" customFormat="1" ht="33.75" customHeight="1" outlineLevel="2" x14ac:dyDescent="0.25">
      <c r="A52" s="22" t="s">
        <v>228</v>
      </c>
      <c r="B52" s="36" t="s">
        <v>43</v>
      </c>
      <c r="C52" s="37" t="s">
        <v>44</v>
      </c>
      <c r="D52" s="5">
        <v>200</v>
      </c>
      <c r="E52" s="16">
        <v>6.6</v>
      </c>
      <c r="F52" s="16">
        <v>0</v>
      </c>
      <c r="G52" s="16">
        <v>0</v>
      </c>
    </row>
    <row r="53" spans="1:7" s="83" customFormat="1" ht="36.75" customHeight="1" outlineLevel="2" x14ac:dyDescent="0.25">
      <c r="A53" s="21" t="s">
        <v>45</v>
      </c>
      <c r="B53" s="36" t="s">
        <v>43</v>
      </c>
      <c r="C53" s="37" t="s">
        <v>44</v>
      </c>
      <c r="D53" s="5">
        <v>600</v>
      </c>
      <c r="E53" s="16">
        <f>29-6.6</f>
        <v>22.4</v>
      </c>
      <c r="F53" s="16">
        <v>30.2</v>
      </c>
      <c r="G53" s="33">
        <v>610</v>
      </c>
    </row>
    <row r="54" spans="1:7" ht="45" customHeight="1" outlineLevel="1" x14ac:dyDescent="0.25">
      <c r="A54" s="22" t="s">
        <v>139</v>
      </c>
      <c r="B54" s="3" t="s">
        <v>140</v>
      </c>
      <c r="C54" s="3"/>
      <c r="D54" s="5"/>
      <c r="E54" s="16">
        <f t="shared" ref="E54:G55" si="3">E55</f>
        <v>90560.400000000009</v>
      </c>
      <c r="F54" s="16">
        <f t="shared" si="3"/>
        <v>89461.8</v>
      </c>
      <c r="G54" s="16">
        <f t="shared" si="3"/>
        <v>92591.900000000009</v>
      </c>
    </row>
    <row r="55" spans="1:7" ht="15.75" customHeight="1" outlineLevel="2" x14ac:dyDescent="0.25">
      <c r="A55" s="22" t="s">
        <v>9</v>
      </c>
      <c r="B55" s="3" t="s">
        <v>140</v>
      </c>
      <c r="C55" s="3" t="s">
        <v>10</v>
      </c>
      <c r="D55" s="5"/>
      <c r="E55" s="16">
        <f t="shared" si="3"/>
        <v>90560.400000000009</v>
      </c>
      <c r="F55" s="16">
        <f t="shared" si="3"/>
        <v>89461.8</v>
      </c>
      <c r="G55" s="16">
        <f t="shared" si="3"/>
        <v>92591.900000000009</v>
      </c>
    </row>
    <row r="56" spans="1:7" ht="45" customHeight="1" outlineLevel="2" x14ac:dyDescent="0.25">
      <c r="A56" s="21" t="s">
        <v>32</v>
      </c>
      <c r="B56" s="3" t="s">
        <v>140</v>
      </c>
      <c r="C56" s="3" t="s">
        <v>33</v>
      </c>
      <c r="D56" s="5"/>
      <c r="E56" s="16">
        <f>E57+E58+E59+E60</f>
        <v>90560.400000000009</v>
      </c>
      <c r="F56" s="16">
        <f>F57+F58+F59+F60</f>
        <v>89461.8</v>
      </c>
      <c r="G56" s="16">
        <f>G57+G58+G59+G60</f>
        <v>92591.900000000009</v>
      </c>
    </row>
    <row r="57" spans="1:7" ht="75" customHeight="1" outlineLevel="2" x14ac:dyDescent="0.25">
      <c r="A57" s="22" t="s">
        <v>13</v>
      </c>
      <c r="B57" s="3" t="s">
        <v>140</v>
      </c>
      <c r="C57" s="3" t="s">
        <v>33</v>
      </c>
      <c r="D57" s="5">
        <v>100</v>
      </c>
      <c r="E57" s="16">
        <f>84571.6+104.7</f>
        <v>84676.3</v>
      </c>
      <c r="F57" s="16">
        <v>84274</v>
      </c>
      <c r="G57" s="1">
        <v>87645.1</v>
      </c>
    </row>
    <row r="58" spans="1:7" ht="30" customHeight="1" outlineLevel="2" x14ac:dyDescent="0.25">
      <c r="A58" s="22" t="s">
        <v>228</v>
      </c>
      <c r="B58" s="3" t="s">
        <v>140</v>
      </c>
      <c r="C58" s="3" t="s">
        <v>33</v>
      </c>
      <c r="D58" s="5">
        <v>200</v>
      </c>
      <c r="E58" s="16">
        <f>4934.3+24.5+200+250</f>
        <v>5408.8</v>
      </c>
      <c r="F58" s="16">
        <v>5092.2</v>
      </c>
      <c r="G58" s="1">
        <v>4864.5</v>
      </c>
    </row>
    <row r="59" spans="1:7" ht="30" customHeight="1" outlineLevel="2" x14ac:dyDescent="0.25">
      <c r="A59" s="22" t="s">
        <v>20</v>
      </c>
      <c r="B59" s="3" t="s">
        <v>140</v>
      </c>
      <c r="C59" s="3" t="s">
        <v>33</v>
      </c>
      <c r="D59" s="5">
        <v>300</v>
      </c>
      <c r="E59" s="16">
        <f>506.3-129.2</f>
        <v>377.1</v>
      </c>
      <c r="F59" s="16">
        <v>0</v>
      </c>
      <c r="G59" s="1">
        <v>0</v>
      </c>
    </row>
    <row r="60" spans="1:7" ht="15.75" customHeight="1" outlineLevel="2" x14ac:dyDescent="0.25">
      <c r="A60" s="21" t="s">
        <v>34</v>
      </c>
      <c r="B60" s="3" t="s">
        <v>140</v>
      </c>
      <c r="C60" s="3" t="s">
        <v>33</v>
      </c>
      <c r="D60" s="5">
        <v>800</v>
      </c>
      <c r="E60" s="16">
        <v>98.2</v>
      </c>
      <c r="F60" s="16">
        <v>95.6</v>
      </c>
      <c r="G60" s="1">
        <v>82.300000000000011</v>
      </c>
    </row>
    <row r="61" spans="1:7" s="83" customFormat="1" ht="21.75" customHeight="1" outlineLevel="1" x14ac:dyDescent="0.25">
      <c r="A61" s="22" t="s">
        <v>578</v>
      </c>
      <c r="B61" s="36" t="s">
        <v>580</v>
      </c>
      <c r="C61" s="37"/>
      <c r="D61" s="5"/>
      <c r="E61" s="16">
        <f>E62</f>
        <v>36859.599999999999</v>
      </c>
      <c r="F61" s="16">
        <f t="shared" ref="F61:G65" si="4">F62</f>
        <v>0</v>
      </c>
      <c r="G61" s="16">
        <f t="shared" si="4"/>
        <v>0</v>
      </c>
    </row>
    <row r="62" spans="1:7" s="83" customFormat="1" ht="14.25" customHeight="1" outlineLevel="2" x14ac:dyDescent="0.25">
      <c r="A62" s="22" t="s">
        <v>9</v>
      </c>
      <c r="B62" s="36" t="s">
        <v>580</v>
      </c>
      <c r="C62" s="39" t="s">
        <v>10</v>
      </c>
      <c r="D62" s="5"/>
      <c r="E62" s="16">
        <f>E65+E63</f>
        <v>36859.599999999999</v>
      </c>
      <c r="F62" s="16">
        <f>F65+F63</f>
        <v>0</v>
      </c>
      <c r="G62" s="16">
        <f>G65+G63</f>
        <v>0</v>
      </c>
    </row>
    <row r="63" spans="1:7" s="83" customFormat="1" ht="14.25" customHeight="1" outlineLevel="2" x14ac:dyDescent="0.25">
      <c r="A63" s="22" t="s">
        <v>636</v>
      </c>
      <c r="B63" s="36" t="s">
        <v>580</v>
      </c>
      <c r="C63" s="71" t="s">
        <v>637</v>
      </c>
      <c r="D63" s="5"/>
      <c r="E63" s="16">
        <f>+E64</f>
        <v>36780.400000000001</v>
      </c>
      <c r="F63" s="16">
        <f>+F64</f>
        <v>0</v>
      </c>
      <c r="G63" s="16">
        <f>+G64</f>
        <v>0</v>
      </c>
    </row>
    <row r="64" spans="1:7" s="83" customFormat="1" ht="14.25" customHeight="1" outlineLevel="2" x14ac:dyDescent="0.25">
      <c r="A64" s="21" t="s">
        <v>34</v>
      </c>
      <c r="B64" s="36" t="s">
        <v>580</v>
      </c>
      <c r="C64" s="71" t="s">
        <v>637</v>
      </c>
      <c r="D64" s="5">
        <v>800</v>
      </c>
      <c r="E64" s="16">
        <v>36780.400000000001</v>
      </c>
      <c r="F64" s="16"/>
      <c r="G64" s="16"/>
    </row>
    <row r="65" spans="1:7" s="83" customFormat="1" ht="36.75" customHeight="1" outlineLevel="2" x14ac:dyDescent="0.25">
      <c r="A65" s="21" t="s">
        <v>579</v>
      </c>
      <c r="B65" s="36" t="s">
        <v>580</v>
      </c>
      <c r="C65" s="13" t="s">
        <v>581</v>
      </c>
      <c r="D65" s="5"/>
      <c r="E65" s="16">
        <f>E66</f>
        <v>79.2</v>
      </c>
      <c r="F65" s="16">
        <f t="shared" si="4"/>
        <v>0</v>
      </c>
      <c r="G65" s="16">
        <f t="shared" si="4"/>
        <v>0</v>
      </c>
    </row>
    <row r="66" spans="1:7" s="83" customFormat="1" ht="36.75" customHeight="1" outlineLevel="2" x14ac:dyDescent="0.25">
      <c r="A66" s="22" t="s">
        <v>228</v>
      </c>
      <c r="B66" s="36" t="s">
        <v>580</v>
      </c>
      <c r="C66" s="13" t="s">
        <v>581</v>
      </c>
      <c r="D66" s="5">
        <v>200</v>
      </c>
      <c r="E66" s="16">
        <v>79.2</v>
      </c>
      <c r="F66" s="16">
        <v>0</v>
      </c>
      <c r="G66" s="33">
        <v>0</v>
      </c>
    </row>
    <row r="67" spans="1:7" ht="15.75" customHeight="1" outlineLevel="1" x14ac:dyDescent="0.25">
      <c r="A67" s="22" t="s">
        <v>141</v>
      </c>
      <c r="B67" s="3" t="s">
        <v>142</v>
      </c>
      <c r="C67" s="3"/>
      <c r="D67" s="5"/>
      <c r="E67" s="16">
        <f>E68</f>
        <v>87382.3</v>
      </c>
      <c r="F67" s="16">
        <f t="shared" ref="F67:G69" si="5">F68</f>
        <v>41411</v>
      </c>
      <c r="G67" s="16">
        <f t="shared" si="5"/>
        <v>41411</v>
      </c>
    </row>
    <row r="68" spans="1:7" ht="15.75" customHeight="1" outlineLevel="2" x14ac:dyDescent="0.25">
      <c r="A68" s="22" t="s">
        <v>9</v>
      </c>
      <c r="B68" s="3" t="s">
        <v>142</v>
      </c>
      <c r="C68" s="3" t="s">
        <v>10</v>
      </c>
      <c r="D68" s="5"/>
      <c r="E68" s="16">
        <f>E69</f>
        <v>87382.3</v>
      </c>
      <c r="F68" s="16">
        <f t="shared" si="5"/>
        <v>41411</v>
      </c>
      <c r="G68" s="16">
        <f t="shared" si="5"/>
        <v>41411</v>
      </c>
    </row>
    <row r="69" spans="1:7" ht="30" customHeight="1" outlineLevel="2" x14ac:dyDescent="0.25">
      <c r="A69" s="22" t="s">
        <v>143</v>
      </c>
      <c r="B69" s="3" t="s">
        <v>142</v>
      </c>
      <c r="C69" s="3" t="s">
        <v>144</v>
      </c>
      <c r="D69" s="5"/>
      <c r="E69" s="16">
        <f>E70</f>
        <v>87382.3</v>
      </c>
      <c r="F69" s="16">
        <f t="shared" si="5"/>
        <v>41411</v>
      </c>
      <c r="G69" s="16">
        <f t="shared" si="5"/>
        <v>41411</v>
      </c>
    </row>
    <row r="70" spans="1:7" ht="15.75" customHeight="1" outlineLevel="2" x14ac:dyDescent="0.25">
      <c r="A70" s="21" t="s">
        <v>34</v>
      </c>
      <c r="B70" s="3" t="s">
        <v>142</v>
      </c>
      <c r="C70" s="3" t="s">
        <v>144</v>
      </c>
      <c r="D70" s="5">
        <v>800</v>
      </c>
      <c r="E70" s="16">
        <f>90393.1-836.1-1001.3-366.3-5963.4-16082.9+20817+422+0.2</f>
        <v>87382.3</v>
      </c>
      <c r="F70" s="16">
        <v>41411</v>
      </c>
      <c r="G70" s="1">
        <v>41411</v>
      </c>
    </row>
    <row r="71" spans="1:7" ht="15" customHeight="1" outlineLevel="1" x14ac:dyDescent="0.25">
      <c r="A71" s="22" t="s">
        <v>23</v>
      </c>
      <c r="B71" s="3" t="s">
        <v>24</v>
      </c>
      <c r="C71" s="3"/>
      <c r="D71" s="5"/>
      <c r="E71" s="16">
        <f>E72+E92+E103</f>
        <v>370594.70000000007</v>
      </c>
      <c r="F71" s="16">
        <f>F72+F92+F103</f>
        <v>307973.89999999997</v>
      </c>
      <c r="G71" s="16">
        <f>G72+G92+G103</f>
        <v>311368.29999999993</v>
      </c>
    </row>
    <row r="72" spans="1:7" ht="15" customHeight="1" outlineLevel="2" x14ac:dyDescent="0.25">
      <c r="A72" s="22" t="s">
        <v>9</v>
      </c>
      <c r="B72" s="3" t="s">
        <v>24</v>
      </c>
      <c r="C72" s="3" t="s">
        <v>10</v>
      </c>
      <c r="D72" s="5"/>
      <c r="E72" s="16">
        <f>E73+E75+E79+E90+E83+E86+E88</f>
        <v>272692.60000000003</v>
      </c>
      <c r="F72" s="16">
        <f t="shared" ref="F72:G72" si="6">F73+F75+F79+F90+F83+F86+F88</f>
        <v>214666.3</v>
      </c>
      <c r="G72" s="16">
        <f t="shared" si="6"/>
        <v>215113.09999999995</v>
      </c>
    </row>
    <row r="73" spans="1:7" ht="15" customHeight="1" outlineLevel="2" x14ac:dyDescent="0.25">
      <c r="A73" s="22" t="s">
        <v>278</v>
      </c>
      <c r="B73" s="3" t="s">
        <v>24</v>
      </c>
      <c r="C73" s="3" t="s">
        <v>279</v>
      </c>
      <c r="D73" s="5"/>
      <c r="E73" s="16">
        <f>E74</f>
        <v>10</v>
      </c>
      <c r="F73" s="16">
        <f>F74</f>
        <v>9.3000000000000007</v>
      </c>
      <c r="G73" s="16">
        <f>G74</f>
        <v>5.9</v>
      </c>
    </row>
    <row r="74" spans="1:7" ht="30" customHeight="1" outlineLevel="2" x14ac:dyDescent="0.25">
      <c r="A74" s="22" t="s">
        <v>20</v>
      </c>
      <c r="B74" s="3" t="s">
        <v>24</v>
      </c>
      <c r="C74" s="3" t="s">
        <v>279</v>
      </c>
      <c r="D74" s="5">
        <v>300</v>
      </c>
      <c r="E74" s="16">
        <v>10</v>
      </c>
      <c r="F74" s="16">
        <v>9.3000000000000007</v>
      </c>
      <c r="G74" s="33">
        <v>5.9</v>
      </c>
    </row>
    <row r="75" spans="1:7" ht="45" customHeight="1" outlineLevel="2" x14ac:dyDescent="0.25">
      <c r="A75" s="21" t="s">
        <v>277</v>
      </c>
      <c r="B75" s="3" t="s">
        <v>24</v>
      </c>
      <c r="C75" s="3" t="s">
        <v>52</v>
      </c>
      <c r="D75" s="5"/>
      <c r="E75" s="16">
        <f>E76+E77+E78</f>
        <v>232372.1</v>
      </c>
      <c r="F75" s="16">
        <f>F76+F77+F78</f>
        <v>208022.8</v>
      </c>
      <c r="G75" s="16">
        <f>G76+G77+G78</f>
        <v>209793.89999999997</v>
      </c>
    </row>
    <row r="76" spans="1:7" ht="75" customHeight="1" outlineLevel="2" x14ac:dyDescent="0.25">
      <c r="A76" s="22" t="s">
        <v>13</v>
      </c>
      <c r="B76" s="3" t="s">
        <v>24</v>
      </c>
      <c r="C76" s="3" t="s">
        <v>52</v>
      </c>
      <c r="D76" s="5">
        <v>100</v>
      </c>
      <c r="E76" s="16">
        <f>154078.2+18.6</f>
        <v>154096.80000000002</v>
      </c>
      <c r="F76" s="16">
        <v>160241.29999999999</v>
      </c>
      <c r="G76" s="33">
        <v>166650.9</v>
      </c>
    </row>
    <row r="77" spans="1:7" ht="30" customHeight="1" outlineLevel="2" x14ac:dyDescent="0.25">
      <c r="A77" s="22" t="s">
        <v>228</v>
      </c>
      <c r="B77" s="3" t="s">
        <v>24</v>
      </c>
      <c r="C77" s="3" t="s">
        <v>52</v>
      </c>
      <c r="D77" s="5">
        <v>200</v>
      </c>
      <c r="E77" s="16">
        <f>49971.7-18.6+25452.4</f>
        <v>75405.5</v>
      </c>
      <c r="F77" s="16">
        <v>44911.8</v>
      </c>
      <c r="G77" s="33">
        <v>40273.199999999997</v>
      </c>
    </row>
    <row r="78" spans="1:7" ht="15" customHeight="1" outlineLevel="2" x14ac:dyDescent="0.25">
      <c r="A78" s="21" t="s">
        <v>34</v>
      </c>
      <c r="B78" s="3" t="s">
        <v>24</v>
      </c>
      <c r="C78" s="3" t="s">
        <v>52</v>
      </c>
      <c r="D78" s="5">
        <v>800</v>
      </c>
      <c r="E78" s="16">
        <v>2869.8</v>
      </c>
      <c r="F78" s="16">
        <v>2869.7</v>
      </c>
      <c r="G78" s="33">
        <v>2869.8</v>
      </c>
    </row>
    <row r="79" spans="1:7" s="83" customFormat="1" ht="45" customHeight="1" outlineLevel="2" x14ac:dyDescent="0.25">
      <c r="A79" s="22" t="s">
        <v>53</v>
      </c>
      <c r="B79" s="3" t="s">
        <v>24</v>
      </c>
      <c r="C79" s="3" t="s">
        <v>54</v>
      </c>
      <c r="D79" s="5"/>
      <c r="E79" s="16">
        <f>E82+E80+E81</f>
        <v>37238.1</v>
      </c>
      <c r="F79" s="16">
        <f>F82+F80+F81</f>
        <v>5745.7</v>
      </c>
      <c r="G79" s="16">
        <f>G82+G80+G81</f>
        <v>4585.7999999999993</v>
      </c>
    </row>
    <row r="80" spans="1:7" s="83" customFormat="1" ht="45" customHeight="1" outlineLevel="2" x14ac:dyDescent="0.25">
      <c r="A80" s="22" t="s">
        <v>228</v>
      </c>
      <c r="B80" s="3" t="s">
        <v>24</v>
      </c>
      <c r="C80" s="3" t="s">
        <v>54</v>
      </c>
      <c r="D80" s="5">
        <v>200</v>
      </c>
      <c r="E80" s="16">
        <f>15104.5+0.3</f>
        <v>15104.8</v>
      </c>
      <c r="F80" s="16">
        <v>0</v>
      </c>
      <c r="G80" s="16">
        <v>0</v>
      </c>
    </row>
    <row r="81" spans="1:7" s="83" customFormat="1" ht="45" customHeight="1" outlineLevel="2" x14ac:dyDescent="0.25">
      <c r="A81" s="76" t="s">
        <v>65</v>
      </c>
      <c r="B81" s="3" t="s">
        <v>24</v>
      </c>
      <c r="C81" s="3" t="s">
        <v>54</v>
      </c>
      <c r="D81" s="5">
        <v>400</v>
      </c>
      <c r="E81" s="16">
        <f>5480+6106.7</f>
        <v>11586.7</v>
      </c>
      <c r="F81" s="16">
        <v>0</v>
      </c>
      <c r="G81" s="16">
        <v>0</v>
      </c>
    </row>
    <row r="82" spans="1:7" s="83" customFormat="1" ht="15" customHeight="1" outlineLevel="2" x14ac:dyDescent="0.25">
      <c r="A82" s="21" t="s">
        <v>34</v>
      </c>
      <c r="B82" s="3" t="s">
        <v>24</v>
      </c>
      <c r="C82" s="3" t="s">
        <v>54</v>
      </c>
      <c r="D82" s="5">
        <v>800</v>
      </c>
      <c r="E82" s="16">
        <f>5437.9+2.8+40.9+5000+65</f>
        <v>10546.599999999999</v>
      </c>
      <c r="F82" s="16">
        <v>5745.7</v>
      </c>
      <c r="G82" s="33">
        <v>4585.7999999999993</v>
      </c>
    </row>
    <row r="83" spans="1:7" s="83" customFormat="1" ht="15" customHeight="1" outlineLevel="2" x14ac:dyDescent="0.25">
      <c r="A83" s="21" t="s">
        <v>582</v>
      </c>
      <c r="B83" s="3" t="s">
        <v>24</v>
      </c>
      <c r="C83" s="3" t="s">
        <v>584</v>
      </c>
      <c r="D83" s="5"/>
      <c r="E83" s="16">
        <f>E84+E85</f>
        <v>105</v>
      </c>
      <c r="F83" s="16">
        <f t="shared" ref="F83:G83" si="7">F84</f>
        <v>0</v>
      </c>
      <c r="G83" s="16">
        <f t="shared" si="7"/>
        <v>0</v>
      </c>
    </row>
    <row r="84" spans="1:7" s="83" customFormat="1" ht="15" customHeight="1" outlineLevel="2" x14ac:dyDescent="0.25">
      <c r="A84" s="22" t="s">
        <v>228</v>
      </c>
      <c r="B84" s="3" t="s">
        <v>24</v>
      </c>
      <c r="C84" s="3" t="s">
        <v>584</v>
      </c>
      <c r="D84" s="5">
        <v>200</v>
      </c>
      <c r="E84" s="16">
        <v>40</v>
      </c>
      <c r="F84" s="16">
        <v>0</v>
      </c>
      <c r="G84" s="33">
        <v>0</v>
      </c>
    </row>
    <row r="85" spans="1:7" s="83" customFormat="1" ht="15" customHeight="1" outlineLevel="2" x14ac:dyDescent="0.25">
      <c r="A85" s="76" t="s">
        <v>34</v>
      </c>
      <c r="B85" s="3" t="s">
        <v>24</v>
      </c>
      <c r="C85" s="3" t="s">
        <v>584</v>
      </c>
      <c r="D85" s="5">
        <v>800</v>
      </c>
      <c r="E85" s="16">
        <v>65</v>
      </c>
      <c r="F85" s="16">
        <v>0</v>
      </c>
      <c r="G85" s="33">
        <v>0</v>
      </c>
    </row>
    <row r="86" spans="1:7" s="83" customFormat="1" ht="15" customHeight="1" outlineLevel="2" x14ac:dyDescent="0.25">
      <c r="A86" s="21" t="s">
        <v>583</v>
      </c>
      <c r="B86" s="3" t="s">
        <v>24</v>
      </c>
      <c r="C86" s="3" t="s">
        <v>585</v>
      </c>
      <c r="D86" s="5"/>
      <c r="E86" s="16">
        <f>E87</f>
        <v>1515.3</v>
      </c>
      <c r="F86" s="16">
        <f t="shared" ref="F86:G86" si="8">F87</f>
        <v>0</v>
      </c>
      <c r="G86" s="16">
        <f t="shared" si="8"/>
        <v>0</v>
      </c>
    </row>
    <row r="87" spans="1:7" s="83" customFormat="1" ht="15" customHeight="1" outlineLevel="2" x14ac:dyDescent="0.25">
      <c r="A87" s="21" t="s">
        <v>34</v>
      </c>
      <c r="B87" s="3" t="s">
        <v>24</v>
      </c>
      <c r="C87" s="3" t="s">
        <v>585</v>
      </c>
      <c r="D87" s="5">
        <v>800</v>
      </c>
      <c r="E87" s="16">
        <f>1095.3+420</f>
        <v>1515.3</v>
      </c>
      <c r="F87" s="16">
        <v>0</v>
      </c>
      <c r="G87" s="33">
        <v>0</v>
      </c>
    </row>
    <row r="88" spans="1:7" s="83" customFormat="1" ht="45" outlineLevel="2" x14ac:dyDescent="0.25">
      <c r="A88" s="21" t="s">
        <v>524</v>
      </c>
      <c r="B88" s="3" t="s">
        <v>24</v>
      </c>
      <c r="C88" s="3" t="s">
        <v>525</v>
      </c>
      <c r="D88" s="5"/>
      <c r="E88" s="16">
        <f>E89</f>
        <v>287.39999999999998</v>
      </c>
      <c r="F88" s="16">
        <f t="shared" ref="F88:G88" si="9">F89</f>
        <v>287.39999999999998</v>
      </c>
      <c r="G88" s="16">
        <f t="shared" si="9"/>
        <v>287.39999999999998</v>
      </c>
    </row>
    <row r="89" spans="1:7" s="83" customFormat="1" ht="30" outlineLevel="2" x14ac:dyDescent="0.25">
      <c r="A89" s="22" t="s">
        <v>20</v>
      </c>
      <c r="B89" s="3" t="s">
        <v>24</v>
      </c>
      <c r="C89" s="3" t="s">
        <v>525</v>
      </c>
      <c r="D89" s="5">
        <v>300</v>
      </c>
      <c r="E89" s="16">
        <f>287.4</f>
        <v>287.39999999999998</v>
      </c>
      <c r="F89" s="16">
        <v>287.39999999999998</v>
      </c>
      <c r="G89" s="16">
        <v>287.39999999999998</v>
      </c>
    </row>
    <row r="90" spans="1:7" ht="45" customHeight="1" outlineLevel="2" x14ac:dyDescent="0.25">
      <c r="A90" s="22" t="s">
        <v>25</v>
      </c>
      <c r="B90" s="3" t="s">
        <v>24</v>
      </c>
      <c r="C90" s="3" t="s">
        <v>26</v>
      </c>
      <c r="D90" s="5"/>
      <c r="E90" s="16">
        <f>E91</f>
        <v>1164.7</v>
      </c>
      <c r="F90" s="16">
        <f>F91</f>
        <v>601.1</v>
      </c>
      <c r="G90" s="16">
        <f>G91</f>
        <v>440.1</v>
      </c>
    </row>
    <row r="91" spans="1:7" ht="30" customHeight="1" outlineLevel="2" x14ac:dyDescent="0.25">
      <c r="A91" s="22" t="s">
        <v>20</v>
      </c>
      <c r="B91" s="3" t="s">
        <v>24</v>
      </c>
      <c r="C91" s="3" t="s">
        <v>26</v>
      </c>
      <c r="D91" s="5">
        <v>300</v>
      </c>
      <c r="E91" s="16">
        <f>992.3+172.4</f>
        <v>1164.7</v>
      </c>
      <c r="F91" s="16">
        <v>601.1</v>
      </c>
      <c r="G91" s="1">
        <v>440.1</v>
      </c>
    </row>
    <row r="92" spans="1:7" ht="45" customHeight="1" outlineLevel="2" x14ac:dyDescent="0.25">
      <c r="A92" s="32" t="s">
        <v>137</v>
      </c>
      <c r="B92" s="4" t="s">
        <v>24</v>
      </c>
      <c r="C92" s="4" t="s">
        <v>138</v>
      </c>
      <c r="D92" s="5"/>
      <c r="E92" s="16">
        <f>E93</f>
        <v>97623.6</v>
      </c>
      <c r="F92" s="16">
        <f>F93</f>
        <v>93137</v>
      </c>
      <c r="G92" s="16">
        <f>G93</f>
        <v>96148.7</v>
      </c>
    </row>
    <row r="93" spans="1:7" ht="60" customHeight="1" outlineLevel="2" x14ac:dyDescent="0.25">
      <c r="A93" s="32" t="s">
        <v>209</v>
      </c>
      <c r="B93" s="4" t="s">
        <v>24</v>
      </c>
      <c r="C93" s="4" t="s">
        <v>210</v>
      </c>
      <c r="D93" s="5"/>
      <c r="E93" s="16">
        <f>E94+E98</f>
        <v>97623.6</v>
      </c>
      <c r="F93" s="16">
        <f>F94+F98</f>
        <v>93137</v>
      </c>
      <c r="G93" s="16">
        <f>G94+G98</f>
        <v>96148.7</v>
      </c>
    </row>
    <row r="94" spans="1:7" ht="60" customHeight="1" outlineLevel="2" x14ac:dyDescent="0.25">
      <c r="A94" s="32" t="s">
        <v>211</v>
      </c>
      <c r="B94" s="4" t="s">
        <v>24</v>
      </c>
      <c r="C94" s="4" t="s">
        <v>212</v>
      </c>
      <c r="D94" s="5"/>
      <c r="E94" s="16">
        <f>E95</f>
        <v>36437.800000000003</v>
      </c>
      <c r="F94" s="16">
        <f>F95</f>
        <v>36707.5</v>
      </c>
      <c r="G94" s="16">
        <f>G95</f>
        <v>37749.9</v>
      </c>
    </row>
    <row r="95" spans="1:7" ht="45" customHeight="1" outlineLevel="2" x14ac:dyDescent="0.25">
      <c r="A95" s="19" t="s">
        <v>69</v>
      </c>
      <c r="B95" s="4" t="s">
        <v>24</v>
      </c>
      <c r="C95" s="4" t="s">
        <v>213</v>
      </c>
      <c r="D95" s="34"/>
      <c r="E95" s="16">
        <f>E96+E97</f>
        <v>36437.800000000003</v>
      </c>
      <c r="F95" s="16">
        <f>F96+F97</f>
        <v>36707.5</v>
      </c>
      <c r="G95" s="16">
        <f>G96+G97</f>
        <v>37749.9</v>
      </c>
    </row>
    <row r="96" spans="1:7" ht="75" customHeight="1" outlineLevel="2" x14ac:dyDescent="0.25">
      <c r="A96" s="19" t="s">
        <v>214</v>
      </c>
      <c r="B96" s="4" t="s">
        <v>24</v>
      </c>
      <c r="C96" s="4" t="s">
        <v>213</v>
      </c>
      <c r="D96" s="34">
        <v>100</v>
      </c>
      <c r="E96" s="16">
        <v>34718.9</v>
      </c>
      <c r="F96" s="16">
        <v>36107.699999999997</v>
      </c>
      <c r="G96" s="1">
        <v>37551.9</v>
      </c>
    </row>
    <row r="97" spans="1:7" ht="30" customHeight="1" outlineLevel="2" x14ac:dyDescent="0.25">
      <c r="A97" s="19" t="s">
        <v>228</v>
      </c>
      <c r="B97" s="4" t="s">
        <v>24</v>
      </c>
      <c r="C97" s="4" t="s">
        <v>213</v>
      </c>
      <c r="D97" s="34">
        <v>200</v>
      </c>
      <c r="E97" s="16">
        <f>1043.3+675.6</f>
        <v>1718.9</v>
      </c>
      <c r="F97" s="16">
        <v>599.79999999999995</v>
      </c>
      <c r="G97" s="1">
        <v>198</v>
      </c>
    </row>
    <row r="98" spans="1:7" ht="60" customHeight="1" outlineLevel="2" x14ac:dyDescent="0.25">
      <c r="A98" s="21" t="s">
        <v>229</v>
      </c>
      <c r="B98" s="4" t="s">
        <v>24</v>
      </c>
      <c r="C98" s="4" t="s">
        <v>230</v>
      </c>
      <c r="D98" s="34"/>
      <c r="E98" s="16">
        <f>E99</f>
        <v>61185.8</v>
      </c>
      <c r="F98" s="16">
        <f>F99</f>
        <v>56429.499999999993</v>
      </c>
      <c r="G98" s="16">
        <f>G99</f>
        <v>58398.799999999996</v>
      </c>
    </row>
    <row r="99" spans="1:7" ht="45" customHeight="1" outlineLevel="2" x14ac:dyDescent="0.25">
      <c r="A99" s="21" t="s">
        <v>32</v>
      </c>
      <c r="B99" s="4" t="s">
        <v>24</v>
      </c>
      <c r="C99" s="4" t="s">
        <v>231</v>
      </c>
      <c r="D99" s="34"/>
      <c r="E99" s="16">
        <f>E100+E101+E102</f>
        <v>61185.8</v>
      </c>
      <c r="F99" s="16">
        <f>F100+F101+F102</f>
        <v>56429.499999999993</v>
      </c>
      <c r="G99" s="16">
        <f>G100+G101+G102</f>
        <v>58398.799999999996</v>
      </c>
    </row>
    <row r="100" spans="1:7" ht="75" customHeight="1" outlineLevel="2" x14ac:dyDescent="0.25">
      <c r="A100" s="22" t="s">
        <v>214</v>
      </c>
      <c r="B100" s="4" t="s">
        <v>24</v>
      </c>
      <c r="C100" s="4" t="s">
        <v>231</v>
      </c>
      <c r="D100" s="34">
        <v>100</v>
      </c>
      <c r="E100" s="16">
        <v>55049.700000000004</v>
      </c>
      <c r="F100" s="16">
        <v>54722.7</v>
      </c>
      <c r="G100" s="1">
        <v>56911.6</v>
      </c>
    </row>
    <row r="101" spans="1:7" ht="30" customHeight="1" outlineLevel="2" x14ac:dyDescent="0.25">
      <c r="A101" s="22" t="s">
        <v>228</v>
      </c>
      <c r="B101" s="4" t="s">
        <v>24</v>
      </c>
      <c r="C101" s="4" t="s">
        <v>231</v>
      </c>
      <c r="D101" s="34">
        <v>200</v>
      </c>
      <c r="E101" s="16">
        <f>2065.8+1189.2</f>
        <v>3255</v>
      </c>
      <c r="F101" s="16">
        <v>1476.7</v>
      </c>
      <c r="G101" s="1">
        <v>1257.0999999999999</v>
      </c>
    </row>
    <row r="102" spans="1:7" ht="15" customHeight="1" outlineLevel="2" x14ac:dyDescent="0.25">
      <c r="A102" s="21" t="s">
        <v>34</v>
      </c>
      <c r="B102" s="4" t="s">
        <v>24</v>
      </c>
      <c r="C102" s="4" t="s">
        <v>231</v>
      </c>
      <c r="D102" s="34">
        <v>800</v>
      </c>
      <c r="E102" s="16">
        <f>790+2091.1</f>
        <v>2881.1</v>
      </c>
      <c r="F102" s="16">
        <v>230.1</v>
      </c>
      <c r="G102" s="1">
        <v>230.1</v>
      </c>
    </row>
    <row r="103" spans="1:7" ht="75" customHeight="1" outlineLevel="2" x14ac:dyDescent="0.25">
      <c r="A103" s="32" t="s">
        <v>114</v>
      </c>
      <c r="B103" s="4" t="s">
        <v>24</v>
      </c>
      <c r="C103" s="4" t="s">
        <v>115</v>
      </c>
      <c r="D103" s="34"/>
      <c r="E103" s="16">
        <f>E104</f>
        <v>278.5</v>
      </c>
      <c r="F103" s="16">
        <f t="shared" ref="F103:G106" si="10">F104</f>
        <v>170.6</v>
      </c>
      <c r="G103" s="16">
        <f t="shared" si="10"/>
        <v>106.5</v>
      </c>
    </row>
    <row r="104" spans="1:7" ht="45" customHeight="1" outlineLevel="2" x14ac:dyDescent="0.25">
      <c r="A104" s="21" t="s">
        <v>215</v>
      </c>
      <c r="B104" s="4" t="s">
        <v>24</v>
      </c>
      <c r="C104" s="4" t="s">
        <v>216</v>
      </c>
      <c r="D104" s="34"/>
      <c r="E104" s="16">
        <f>E105</f>
        <v>278.5</v>
      </c>
      <c r="F104" s="16">
        <f t="shared" si="10"/>
        <v>170.6</v>
      </c>
      <c r="G104" s="16">
        <f t="shared" si="10"/>
        <v>106.5</v>
      </c>
    </row>
    <row r="105" spans="1:7" ht="60" customHeight="1" outlineLevel="2" x14ac:dyDescent="0.25">
      <c r="A105" s="21" t="s">
        <v>217</v>
      </c>
      <c r="B105" s="4" t="s">
        <v>24</v>
      </c>
      <c r="C105" s="4" t="s">
        <v>218</v>
      </c>
      <c r="D105" s="34"/>
      <c r="E105" s="16">
        <f>E106</f>
        <v>278.5</v>
      </c>
      <c r="F105" s="16">
        <f t="shared" si="10"/>
        <v>170.6</v>
      </c>
      <c r="G105" s="16">
        <f t="shared" si="10"/>
        <v>106.5</v>
      </c>
    </row>
    <row r="106" spans="1:7" ht="45" customHeight="1" outlineLevel="2" x14ac:dyDescent="0.25">
      <c r="A106" s="21" t="s">
        <v>219</v>
      </c>
      <c r="B106" s="4" t="s">
        <v>24</v>
      </c>
      <c r="C106" s="4" t="s">
        <v>220</v>
      </c>
      <c r="D106" s="34"/>
      <c r="E106" s="16">
        <f>E107</f>
        <v>278.5</v>
      </c>
      <c r="F106" s="16">
        <f t="shared" si="10"/>
        <v>170.6</v>
      </c>
      <c r="G106" s="16">
        <f t="shared" si="10"/>
        <v>106.5</v>
      </c>
    </row>
    <row r="107" spans="1:7" ht="30" customHeight="1" outlineLevel="2" x14ac:dyDescent="0.25">
      <c r="A107" s="19" t="s">
        <v>228</v>
      </c>
      <c r="B107" s="4" t="s">
        <v>24</v>
      </c>
      <c r="C107" s="4" t="s">
        <v>220</v>
      </c>
      <c r="D107" s="34">
        <v>200</v>
      </c>
      <c r="E107" s="16">
        <v>278.5</v>
      </c>
      <c r="F107" s="16">
        <v>170.6</v>
      </c>
      <c r="G107" s="1">
        <v>106.5</v>
      </c>
    </row>
    <row r="108" spans="1:7" s="81" customFormat="1" ht="28.5" x14ac:dyDescent="0.25">
      <c r="A108" s="20" t="s">
        <v>185</v>
      </c>
      <c r="B108" s="2" t="s">
        <v>186</v>
      </c>
      <c r="C108" s="2"/>
      <c r="D108" s="6"/>
      <c r="E108" s="15">
        <f t="shared" ref="E108:G109" si="11">E109</f>
        <v>168892.90000000002</v>
      </c>
      <c r="F108" s="15">
        <f t="shared" si="11"/>
        <v>158513.20000000001</v>
      </c>
      <c r="G108" s="15">
        <f t="shared" si="11"/>
        <v>158920.6</v>
      </c>
    </row>
    <row r="109" spans="1:7" ht="45" outlineLevel="1" x14ac:dyDescent="0.25">
      <c r="A109" s="21" t="s">
        <v>187</v>
      </c>
      <c r="B109" s="3" t="s">
        <v>188</v>
      </c>
      <c r="C109" s="3"/>
      <c r="D109" s="5"/>
      <c r="E109" s="16">
        <f t="shared" si="11"/>
        <v>168892.90000000002</v>
      </c>
      <c r="F109" s="16">
        <f t="shared" si="11"/>
        <v>158513.20000000001</v>
      </c>
      <c r="G109" s="16">
        <f t="shared" si="11"/>
        <v>158920.6</v>
      </c>
    </row>
    <row r="110" spans="1:7" ht="45" outlineLevel="2" x14ac:dyDescent="0.25">
      <c r="A110" s="21" t="s">
        <v>59</v>
      </c>
      <c r="B110" s="3" t="s">
        <v>188</v>
      </c>
      <c r="C110" s="3" t="s">
        <v>60</v>
      </c>
      <c r="D110" s="5"/>
      <c r="E110" s="16">
        <f>E111+E119+E126+E131</f>
        <v>168892.90000000002</v>
      </c>
      <c r="F110" s="16">
        <f>F111+F119+F126+F131</f>
        <v>158513.20000000001</v>
      </c>
      <c r="G110" s="16">
        <f>G111+G119+G126+G131</f>
        <v>158920.6</v>
      </c>
    </row>
    <row r="111" spans="1:7" ht="30" outlineLevel="2" x14ac:dyDescent="0.25">
      <c r="A111" s="21" t="s">
        <v>153</v>
      </c>
      <c r="B111" s="3" t="s">
        <v>188</v>
      </c>
      <c r="C111" s="3" t="s">
        <v>154</v>
      </c>
      <c r="D111" s="5"/>
      <c r="E111" s="16">
        <f>E112</f>
        <v>62508</v>
      </c>
      <c r="F111" s="16">
        <f>F112</f>
        <v>56431.199999999997</v>
      </c>
      <c r="G111" s="16">
        <f>G112</f>
        <v>56431.199999999997</v>
      </c>
    </row>
    <row r="112" spans="1:7" ht="45" outlineLevel="2" x14ac:dyDescent="0.25">
      <c r="A112" s="21" t="s">
        <v>155</v>
      </c>
      <c r="B112" s="3" t="s">
        <v>188</v>
      </c>
      <c r="C112" s="3" t="s">
        <v>156</v>
      </c>
      <c r="D112" s="5"/>
      <c r="E112" s="16">
        <f>E115+E117+E113</f>
        <v>62508</v>
      </c>
      <c r="F112" s="16">
        <f>F115+F117</f>
        <v>56431.199999999997</v>
      </c>
      <c r="G112" s="16">
        <f>G115+G117</f>
        <v>56431.199999999997</v>
      </c>
    </row>
    <row r="113" spans="1:7" ht="30" outlineLevel="2" x14ac:dyDescent="0.25">
      <c r="A113" s="21" t="s">
        <v>651</v>
      </c>
      <c r="B113" s="3" t="s">
        <v>188</v>
      </c>
      <c r="C113" s="3" t="s">
        <v>652</v>
      </c>
      <c r="D113" s="5"/>
      <c r="E113" s="16">
        <f>+E114</f>
        <v>5076.8</v>
      </c>
      <c r="F113" s="16">
        <f>+F114</f>
        <v>0</v>
      </c>
      <c r="G113" s="16">
        <f>+G114</f>
        <v>0</v>
      </c>
    </row>
    <row r="114" spans="1:7" ht="30" outlineLevel="2" x14ac:dyDescent="0.25">
      <c r="A114" s="22" t="s">
        <v>228</v>
      </c>
      <c r="B114" s="3" t="s">
        <v>188</v>
      </c>
      <c r="C114" s="3" t="s">
        <v>652</v>
      </c>
      <c r="D114" s="5">
        <v>200</v>
      </c>
      <c r="E114" s="16">
        <v>5076.8</v>
      </c>
      <c r="F114" s="16">
        <v>0</v>
      </c>
      <c r="G114" s="16">
        <v>0</v>
      </c>
    </row>
    <row r="115" spans="1:7" ht="90" outlineLevel="2" x14ac:dyDescent="0.25">
      <c r="A115" s="21" t="s">
        <v>286</v>
      </c>
      <c r="B115" s="3" t="s">
        <v>188</v>
      </c>
      <c r="C115" s="3" t="s">
        <v>189</v>
      </c>
      <c r="D115" s="5"/>
      <c r="E115" s="16">
        <f>E116</f>
        <v>55150</v>
      </c>
      <c r="F115" s="16">
        <f>F116</f>
        <v>54150</v>
      </c>
      <c r="G115" s="16">
        <f>G116</f>
        <v>54150</v>
      </c>
    </row>
    <row r="116" spans="1:7" ht="30" outlineLevel="2" x14ac:dyDescent="0.25">
      <c r="A116" s="22" t="s">
        <v>228</v>
      </c>
      <c r="B116" s="3" t="s">
        <v>188</v>
      </c>
      <c r="C116" s="3" t="s">
        <v>189</v>
      </c>
      <c r="D116" s="5">
        <v>200</v>
      </c>
      <c r="E116" s="16">
        <v>55150</v>
      </c>
      <c r="F116" s="16">
        <v>54150</v>
      </c>
      <c r="G116" s="16">
        <v>54150</v>
      </c>
    </row>
    <row r="117" spans="1:7" ht="45" outlineLevel="2" x14ac:dyDescent="0.25">
      <c r="A117" s="22" t="s">
        <v>190</v>
      </c>
      <c r="B117" s="3" t="s">
        <v>188</v>
      </c>
      <c r="C117" s="3" t="s">
        <v>191</v>
      </c>
      <c r="D117" s="5"/>
      <c r="E117" s="16">
        <f>E118</f>
        <v>2281.1999999999998</v>
      </c>
      <c r="F117" s="16">
        <f>F118</f>
        <v>2281.1999999999998</v>
      </c>
      <c r="G117" s="16">
        <f>G118</f>
        <v>2281.1999999999998</v>
      </c>
    </row>
    <row r="118" spans="1:7" ht="30" outlineLevel="2" x14ac:dyDescent="0.25">
      <c r="A118" s="22" t="s">
        <v>228</v>
      </c>
      <c r="B118" s="3" t="s">
        <v>188</v>
      </c>
      <c r="C118" s="3" t="s">
        <v>191</v>
      </c>
      <c r="D118" s="5">
        <v>200</v>
      </c>
      <c r="E118" s="16">
        <v>2281.1999999999998</v>
      </c>
      <c r="F118" s="16">
        <v>2281.1999999999998</v>
      </c>
      <c r="G118" s="16">
        <v>2281.1999999999998</v>
      </c>
    </row>
    <row r="119" spans="1:7" ht="45" outlineLevel="2" x14ac:dyDescent="0.25">
      <c r="A119" s="22" t="s">
        <v>192</v>
      </c>
      <c r="B119" s="3" t="s">
        <v>188</v>
      </c>
      <c r="C119" s="3" t="s">
        <v>193</v>
      </c>
      <c r="D119" s="5"/>
      <c r="E119" s="16">
        <f>E120</f>
        <v>12009.6</v>
      </c>
      <c r="F119" s="16">
        <f t="shared" ref="F119:G119" si="12">F120+F121</f>
        <v>4828.2</v>
      </c>
      <c r="G119" s="16">
        <f t="shared" si="12"/>
        <v>4723</v>
      </c>
    </row>
    <row r="120" spans="1:7" ht="45" outlineLevel="2" x14ac:dyDescent="0.25">
      <c r="A120" s="22" t="s">
        <v>194</v>
      </c>
      <c r="B120" s="3" t="s">
        <v>188</v>
      </c>
      <c r="C120" s="3" t="s">
        <v>195</v>
      </c>
      <c r="D120" s="5"/>
      <c r="E120" s="16">
        <f>E123+E121</f>
        <v>12009.6</v>
      </c>
      <c r="F120" s="16">
        <f>F123</f>
        <v>4828.2</v>
      </c>
      <c r="G120" s="16">
        <f>G123</f>
        <v>4723</v>
      </c>
    </row>
    <row r="121" spans="1:7" ht="45" outlineLevel="2" x14ac:dyDescent="0.25">
      <c r="A121" s="19" t="s">
        <v>695</v>
      </c>
      <c r="B121" s="3" t="s">
        <v>188</v>
      </c>
      <c r="C121" s="3" t="s">
        <v>691</v>
      </c>
      <c r="D121" s="5"/>
      <c r="E121" s="16">
        <f>E122</f>
        <v>232.1</v>
      </c>
      <c r="F121" s="16">
        <f t="shared" ref="F121:G121" si="13">F122</f>
        <v>0</v>
      </c>
      <c r="G121" s="16">
        <f t="shared" si="13"/>
        <v>0</v>
      </c>
    </row>
    <row r="122" spans="1:7" ht="30" outlineLevel="2" x14ac:dyDescent="0.25">
      <c r="A122" s="32" t="s">
        <v>228</v>
      </c>
      <c r="B122" s="3" t="s">
        <v>188</v>
      </c>
      <c r="C122" s="3" t="s">
        <v>691</v>
      </c>
      <c r="D122" s="5">
        <v>200</v>
      </c>
      <c r="E122" s="16">
        <v>232.1</v>
      </c>
      <c r="F122" s="16">
        <v>0</v>
      </c>
      <c r="G122" s="16">
        <v>0</v>
      </c>
    </row>
    <row r="123" spans="1:7" ht="30" outlineLevel="2" x14ac:dyDescent="0.25">
      <c r="A123" s="19" t="s">
        <v>196</v>
      </c>
      <c r="B123" s="3" t="s">
        <v>188</v>
      </c>
      <c r="C123" s="4" t="s">
        <v>197</v>
      </c>
      <c r="D123" s="5"/>
      <c r="E123" s="16">
        <f>E124+E125</f>
        <v>11777.5</v>
      </c>
      <c r="F123" s="16">
        <f>F124+F125</f>
        <v>4828.2</v>
      </c>
      <c r="G123" s="16">
        <f>G124+G125</f>
        <v>4723</v>
      </c>
    </row>
    <row r="124" spans="1:7" ht="75" outlineLevel="2" x14ac:dyDescent="0.25">
      <c r="A124" s="22" t="s">
        <v>13</v>
      </c>
      <c r="B124" s="3" t="s">
        <v>188</v>
      </c>
      <c r="C124" s="4" t="s">
        <v>197</v>
      </c>
      <c r="D124" s="5">
        <v>100</v>
      </c>
      <c r="E124" s="16">
        <f>3848.2+1891.4</f>
        <v>5739.6</v>
      </c>
      <c r="F124" s="16">
        <v>3848.2</v>
      </c>
      <c r="G124" s="16">
        <v>3848.2</v>
      </c>
    </row>
    <row r="125" spans="1:7" ht="30" outlineLevel="2" x14ac:dyDescent="0.25">
      <c r="A125" s="22" t="s">
        <v>228</v>
      </c>
      <c r="B125" s="3" t="s">
        <v>188</v>
      </c>
      <c r="C125" s="4" t="s">
        <v>197</v>
      </c>
      <c r="D125" s="5">
        <v>200</v>
      </c>
      <c r="E125" s="16">
        <f>1356.8+4681.1</f>
        <v>6037.9000000000005</v>
      </c>
      <c r="F125" s="16">
        <v>980</v>
      </c>
      <c r="G125" s="1">
        <v>874.8</v>
      </c>
    </row>
    <row r="126" spans="1:7" ht="45" outlineLevel="2" x14ac:dyDescent="0.25">
      <c r="A126" s="21" t="s">
        <v>198</v>
      </c>
      <c r="B126" s="3" t="s">
        <v>188</v>
      </c>
      <c r="C126" s="3" t="s">
        <v>199</v>
      </c>
      <c r="D126" s="5"/>
      <c r="E126" s="16">
        <f t="shared" ref="E126:G127" si="14">E127</f>
        <v>4462.3999999999996</v>
      </c>
      <c r="F126" s="16">
        <f t="shared" si="14"/>
        <v>4218</v>
      </c>
      <c r="G126" s="16">
        <f t="shared" si="14"/>
        <v>3923.9</v>
      </c>
    </row>
    <row r="127" spans="1:7" ht="45" outlineLevel="2" x14ac:dyDescent="0.25">
      <c r="A127" s="21" t="s">
        <v>200</v>
      </c>
      <c r="B127" s="3" t="s">
        <v>188</v>
      </c>
      <c r="C127" s="3" t="s">
        <v>201</v>
      </c>
      <c r="D127" s="5"/>
      <c r="E127" s="16">
        <f t="shared" si="14"/>
        <v>4462.3999999999996</v>
      </c>
      <c r="F127" s="16">
        <f t="shared" si="14"/>
        <v>4218</v>
      </c>
      <c r="G127" s="16">
        <f t="shared" si="14"/>
        <v>3923.9</v>
      </c>
    </row>
    <row r="128" spans="1:7" ht="30" outlineLevel="2" x14ac:dyDescent="0.25">
      <c r="A128" s="21" t="s">
        <v>202</v>
      </c>
      <c r="B128" s="3" t="s">
        <v>188</v>
      </c>
      <c r="C128" s="3" t="s">
        <v>203</v>
      </c>
      <c r="D128" s="5"/>
      <c r="E128" s="16">
        <f>E129+E130</f>
        <v>4462.3999999999996</v>
      </c>
      <c r="F128" s="16">
        <f>F129+F130</f>
        <v>4218</v>
      </c>
      <c r="G128" s="16">
        <f>G129+G130</f>
        <v>3923.9</v>
      </c>
    </row>
    <row r="129" spans="1:7" ht="75" outlineLevel="2" x14ac:dyDescent="0.25">
      <c r="A129" s="22" t="s">
        <v>13</v>
      </c>
      <c r="B129" s="3" t="s">
        <v>188</v>
      </c>
      <c r="C129" s="3" t="s">
        <v>203</v>
      </c>
      <c r="D129" s="5">
        <v>100</v>
      </c>
      <c r="E129" s="16">
        <v>2712.5</v>
      </c>
      <c r="F129" s="16">
        <v>2821.1</v>
      </c>
      <c r="G129" s="1">
        <v>2933.8</v>
      </c>
    </row>
    <row r="130" spans="1:7" ht="30" outlineLevel="2" x14ac:dyDescent="0.25">
      <c r="A130" s="22" t="s">
        <v>228</v>
      </c>
      <c r="B130" s="3" t="s">
        <v>188</v>
      </c>
      <c r="C130" s="3" t="s">
        <v>203</v>
      </c>
      <c r="D130" s="5">
        <v>200</v>
      </c>
      <c r="E130" s="16">
        <v>1749.8999999999999</v>
      </c>
      <c r="F130" s="16">
        <v>1396.9</v>
      </c>
      <c r="G130" s="1">
        <v>990.1</v>
      </c>
    </row>
    <row r="131" spans="1:7" ht="60" outlineLevel="2" x14ac:dyDescent="0.25">
      <c r="A131" s="22" t="s">
        <v>204</v>
      </c>
      <c r="B131" s="3" t="s">
        <v>188</v>
      </c>
      <c r="C131" s="3" t="s">
        <v>205</v>
      </c>
      <c r="D131" s="5"/>
      <c r="E131" s="16">
        <f t="shared" ref="E131:G132" si="15">E132</f>
        <v>89912.900000000009</v>
      </c>
      <c r="F131" s="16">
        <f t="shared" si="15"/>
        <v>93035.8</v>
      </c>
      <c r="G131" s="16">
        <f t="shared" si="15"/>
        <v>93842.5</v>
      </c>
    </row>
    <row r="132" spans="1:7" ht="45" outlineLevel="2" x14ac:dyDescent="0.25">
      <c r="A132" s="22" t="s">
        <v>206</v>
      </c>
      <c r="B132" s="3" t="s">
        <v>188</v>
      </c>
      <c r="C132" s="3" t="s">
        <v>207</v>
      </c>
      <c r="D132" s="5"/>
      <c r="E132" s="16">
        <f t="shared" si="15"/>
        <v>89912.900000000009</v>
      </c>
      <c r="F132" s="16">
        <f t="shared" si="15"/>
        <v>93035.8</v>
      </c>
      <c r="G132" s="16">
        <f t="shared" si="15"/>
        <v>93842.5</v>
      </c>
    </row>
    <row r="133" spans="1:7" ht="45" outlineLevel="2" x14ac:dyDescent="0.25">
      <c r="A133" s="21" t="s">
        <v>277</v>
      </c>
      <c r="B133" s="3" t="s">
        <v>188</v>
      </c>
      <c r="C133" s="7" t="s">
        <v>208</v>
      </c>
      <c r="D133" s="5"/>
      <c r="E133" s="16">
        <f>E134+E135+E136</f>
        <v>89912.900000000009</v>
      </c>
      <c r="F133" s="16">
        <f>F134+F135+F136</f>
        <v>93035.8</v>
      </c>
      <c r="G133" s="16">
        <f>G134+G135+G136</f>
        <v>93842.5</v>
      </c>
    </row>
    <row r="134" spans="1:7" ht="75" outlineLevel="2" x14ac:dyDescent="0.25">
      <c r="A134" s="22" t="s">
        <v>13</v>
      </c>
      <c r="B134" s="3" t="s">
        <v>188</v>
      </c>
      <c r="C134" s="7" t="s">
        <v>208</v>
      </c>
      <c r="D134" s="5">
        <v>100</v>
      </c>
      <c r="E134" s="16">
        <v>75732.3</v>
      </c>
      <c r="F134" s="16">
        <v>78738</v>
      </c>
      <c r="G134" s="1">
        <v>81864</v>
      </c>
    </row>
    <row r="135" spans="1:7" ht="30" outlineLevel="2" x14ac:dyDescent="0.25">
      <c r="A135" s="22" t="s">
        <v>228</v>
      </c>
      <c r="B135" s="3" t="s">
        <v>188</v>
      </c>
      <c r="C135" s="7" t="s">
        <v>208</v>
      </c>
      <c r="D135" s="5">
        <v>200</v>
      </c>
      <c r="E135" s="16">
        <v>13319.900000000001</v>
      </c>
      <c r="F135" s="16">
        <v>13437.099999999999</v>
      </c>
      <c r="G135" s="1">
        <v>11117.8</v>
      </c>
    </row>
    <row r="136" spans="1:7" outlineLevel="2" x14ac:dyDescent="0.25">
      <c r="A136" s="21" t="s">
        <v>34</v>
      </c>
      <c r="B136" s="3" t="s">
        <v>188</v>
      </c>
      <c r="C136" s="7" t="s">
        <v>208</v>
      </c>
      <c r="D136" s="5">
        <v>800</v>
      </c>
      <c r="E136" s="16">
        <v>860.7</v>
      </c>
      <c r="F136" s="16">
        <v>860.7</v>
      </c>
      <c r="G136" s="16">
        <v>860.7</v>
      </c>
    </row>
    <row r="137" spans="1:7" s="81" customFormat="1" ht="14.25" x14ac:dyDescent="0.25">
      <c r="A137" s="40" t="s">
        <v>55</v>
      </c>
      <c r="B137" s="41" t="s">
        <v>56</v>
      </c>
      <c r="C137" s="41"/>
      <c r="D137" s="42"/>
      <c r="E137" s="15">
        <f>E138+E144+E158+E178+E210</f>
        <v>3211115</v>
      </c>
      <c r="F137" s="15">
        <f>F138+F144+F158+F178+F210</f>
        <v>728183.6</v>
      </c>
      <c r="G137" s="15">
        <f>G138+G144+G158+G178+G210</f>
        <v>720544.29999999993</v>
      </c>
    </row>
    <row r="138" spans="1:7" outlineLevel="1" x14ac:dyDescent="0.25">
      <c r="A138" s="21" t="s">
        <v>145</v>
      </c>
      <c r="B138" s="4" t="s">
        <v>146</v>
      </c>
      <c r="C138" s="4"/>
      <c r="D138" s="34"/>
      <c r="E138" s="16">
        <f>E139</f>
        <v>18864.2</v>
      </c>
      <c r="F138" s="16">
        <f t="shared" ref="F138:G142" si="16">F139</f>
        <v>18864.2</v>
      </c>
      <c r="G138" s="16">
        <f t="shared" si="16"/>
        <v>18864.2</v>
      </c>
    </row>
    <row r="139" spans="1:7" ht="45" outlineLevel="2" x14ac:dyDescent="0.25">
      <c r="A139" s="22" t="s">
        <v>59</v>
      </c>
      <c r="B139" s="4" t="s">
        <v>146</v>
      </c>
      <c r="C139" s="3" t="s">
        <v>60</v>
      </c>
      <c r="D139" s="34"/>
      <c r="E139" s="16">
        <f>E140</f>
        <v>18864.2</v>
      </c>
      <c r="F139" s="16">
        <f t="shared" si="16"/>
        <v>18864.2</v>
      </c>
      <c r="G139" s="16">
        <f t="shared" si="16"/>
        <v>18864.2</v>
      </c>
    </row>
    <row r="140" spans="1:7" ht="45" outlineLevel="2" x14ac:dyDescent="0.25">
      <c r="A140" s="22" t="s">
        <v>61</v>
      </c>
      <c r="B140" s="4" t="s">
        <v>146</v>
      </c>
      <c r="C140" s="3" t="s">
        <v>62</v>
      </c>
      <c r="D140" s="34"/>
      <c r="E140" s="16">
        <f>E141</f>
        <v>18864.2</v>
      </c>
      <c r="F140" s="16">
        <f t="shared" si="16"/>
        <v>18864.2</v>
      </c>
      <c r="G140" s="16">
        <f t="shared" si="16"/>
        <v>18864.2</v>
      </c>
    </row>
    <row r="141" spans="1:7" ht="45" outlineLevel="2" x14ac:dyDescent="0.25">
      <c r="A141" s="32" t="s">
        <v>63</v>
      </c>
      <c r="B141" s="4" t="s">
        <v>146</v>
      </c>
      <c r="C141" s="3" t="s">
        <v>64</v>
      </c>
      <c r="D141" s="34"/>
      <c r="E141" s="16">
        <f>E142</f>
        <v>18864.2</v>
      </c>
      <c r="F141" s="16">
        <f t="shared" si="16"/>
        <v>18864.2</v>
      </c>
      <c r="G141" s="16">
        <f t="shared" si="16"/>
        <v>18864.2</v>
      </c>
    </row>
    <row r="142" spans="1:7" ht="60" outlineLevel="2" x14ac:dyDescent="0.25">
      <c r="A142" s="43" t="s">
        <v>147</v>
      </c>
      <c r="B142" s="4" t="s">
        <v>146</v>
      </c>
      <c r="C142" s="3" t="s">
        <v>148</v>
      </c>
      <c r="D142" s="34"/>
      <c r="E142" s="16">
        <f>E143</f>
        <v>18864.2</v>
      </c>
      <c r="F142" s="16">
        <f t="shared" si="16"/>
        <v>18864.2</v>
      </c>
      <c r="G142" s="16">
        <f t="shared" si="16"/>
        <v>18864.2</v>
      </c>
    </row>
    <row r="143" spans="1:7" ht="30" outlineLevel="2" x14ac:dyDescent="0.25">
      <c r="A143" s="22" t="s">
        <v>228</v>
      </c>
      <c r="B143" s="4" t="s">
        <v>146</v>
      </c>
      <c r="C143" s="3" t="s">
        <v>148</v>
      </c>
      <c r="D143" s="34">
        <v>200</v>
      </c>
      <c r="E143" s="16">
        <v>18864.2</v>
      </c>
      <c r="F143" s="16">
        <v>18864.2</v>
      </c>
      <c r="G143" s="1">
        <v>18864.2</v>
      </c>
    </row>
    <row r="144" spans="1:7" outlineLevel="1" x14ac:dyDescent="0.25">
      <c r="A144" s="32" t="s">
        <v>57</v>
      </c>
      <c r="B144" s="4" t="s">
        <v>58</v>
      </c>
      <c r="C144" s="4"/>
      <c r="D144" s="34"/>
      <c r="E144" s="16">
        <f>E145</f>
        <v>29485.599999999999</v>
      </c>
      <c r="F144" s="16">
        <f t="shared" ref="F144:G146" si="17">F145</f>
        <v>0</v>
      </c>
      <c r="G144" s="16">
        <f t="shared" si="17"/>
        <v>0</v>
      </c>
    </row>
    <row r="145" spans="1:13" ht="45" outlineLevel="2" x14ac:dyDescent="0.25">
      <c r="A145" s="32" t="s">
        <v>59</v>
      </c>
      <c r="B145" s="4" t="s">
        <v>58</v>
      </c>
      <c r="C145" s="4" t="s">
        <v>60</v>
      </c>
      <c r="D145" s="34"/>
      <c r="E145" s="16">
        <f>E146</f>
        <v>29485.599999999999</v>
      </c>
      <c r="F145" s="16">
        <f t="shared" si="17"/>
        <v>0</v>
      </c>
      <c r="G145" s="16">
        <f t="shared" si="17"/>
        <v>0</v>
      </c>
    </row>
    <row r="146" spans="1:13" ht="45" outlineLevel="2" x14ac:dyDescent="0.25">
      <c r="A146" s="32" t="s">
        <v>61</v>
      </c>
      <c r="B146" s="4" t="s">
        <v>58</v>
      </c>
      <c r="C146" s="4" t="s">
        <v>62</v>
      </c>
      <c r="D146" s="34"/>
      <c r="E146" s="16">
        <f>E147</f>
        <v>29485.599999999999</v>
      </c>
      <c r="F146" s="16">
        <f t="shared" si="17"/>
        <v>0</v>
      </c>
      <c r="G146" s="16">
        <f t="shared" si="17"/>
        <v>0</v>
      </c>
    </row>
    <row r="147" spans="1:13" ht="45" outlineLevel="2" x14ac:dyDescent="0.25">
      <c r="A147" s="32" t="s">
        <v>63</v>
      </c>
      <c r="B147" s="4" t="s">
        <v>58</v>
      </c>
      <c r="C147" s="4" t="s">
        <v>64</v>
      </c>
      <c r="D147" s="34"/>
      <c r="E147" s="16">
        <f>E150+E152+E148+E154+E156</f>
        <v>29485.599999999999</v>
      </c>
      <c r="F147" s="16">
        <f t="shared" ref="F147:G147" si="18">F150+F152+F148+F154</f>
        <v>0</v>
      </c>
      <c r="G147" s="16">
        <f t="shared" si="18"/>
        <v>0</v>
      </c>
    </row>
    <row r="148" spans="1:13" ht="180" outlineLevel="2" x14ac:dyDescent="0.25">
      <c r="A148" s="43" t="s">
        <v>595</v>
      </c>
      <c r="B148" s="4" t="s">
        <v>58</v>
      </c>
      <c r="C148" s="4" t="s">
        <v>596</v>
      </c>
      <c r="D148" s="34"/>
      <c r="E148" s="16">
        <f>E149</f>
        <v>11308.8</v>
      </c>
      <c r="F148" s="16">
        <f t="shared" ref="F148:G148" si="19">F149</f>
        <v>0</v>
      </c>
      <c r="G148" s="16">
        <f t="shared" si="19"/>
        <v>0</v>
      </c>
    </row>
    <row r="149" spans="1:13" ht="30" outlineLevel="2" x14ac:dyDescent="0.25">
      <c r="A149" s="19" t="s">
        <v>65</v>
      </c>
      <c r="B149" s="4" t="s">
        <v>58</v>
      </c>
      <c r="C149" s="4" t="s">
        <v>596</v>
      </c>
      <c r="D149" s="34">
        <v>400</v>
      </c>
      <c r="E149" s="16">
        <v>11308.8</v>
      </c>
      <c r="F149" s="16">
        <v>0</v>
      </c>
      <c r="G149" s="16">
        <v>0</v>
      </c>
    </row>
    <row r="150" spans="1:13" ht="203.25" customHeight="1" outlineLevel="2" x14ac:dyDescent="0.25">
      <c r="A150" s="84" t="s">
        <v>571</v>
      </c>
      <c r="B150" s="4" t="s">
        <v>58</v>
      </c>
      <c r="C150" s="4" t="s">
        <v>251</v>
      </c>
      <c r="D150" s="34"/>
      <c r="E150" s="16">
        <f>E151</f>
        <v>4571.8</v>
      </c>
      <c r="F150" s="16">
        <f>F151</f>
        <v>0</v>
      </c>
      <c r="G150" s="16">
        <f>G151</f>
        <v>0</v>
      </c>
    </row>
    <row r="151" spans="1:13" ht="30" outlineLevel="2" x14ac:dyDescent="0.25">
      <c r="A151" s="19" t="s">
        <v>65</v>
      </c>
      <c r="B151" s="4" t="s">
        <v>58</v>
      </c>
      <c r="C151" s="4" t="s">
        <v>251</v>
      </c>
      <c r="D151" s="34">
        <v>400</v>
      </c>
      <c r="E151" s="16">
        <f>5126.7-554.9</f>
        <v>4571.8</v>
      </c>
      <c r="F151" s="16">
        <v>0</v>
      </c>
      <c r="G151" s="33">
        <v>0</v>
      </c>
    </row>
    <row r="152" spans="1:13" ht="230.25" customHeight="1" outlineLevel="2" x14ac:dyDescent="0.25">
      <c r="A152" s="84" t="s">
        <v>267</v>
      </c>
      <c r="B152" s="4" t="s">
        <v>58</v>
      </c>
      <c r="C152" s="4" t="s">
        <v>264</v>
      </c>
      <c r="D152" s="34"/>
      <c r="E152" s="16">
        <f>E153</f>
        <v>1200</v>
      </c>
      <c r="F152" s="16">
        <f>F153</f>
        <v>0</v>
      </c>
      <c r="G152" s="16">
        <f>G153</f>
        <v>0</v>
      </c>
    </row>
    <row r="153" spans="1:13" ht="30" outlineLevel="2" x14ac:dyDescent="0.25">
      <c r="A153" s="19" t="s">
        <v>65</v>
      </c>
      <c r="B153" s="4" t="s">
        <v>58</v>
      </c>
      <c r="C153" s="4" t="s">
        <v>264</v>
      </c>
      <c r="D153" s="34">
        <v>400</v>
      </c>
      <c r="E153" s="16">
        <v>1200</v>
      </c>
      <c r="F153" s="16">
        <v>0</v>
      </c>
      <c r="G153" s="33">
        <v>0</v>
      </c>
    </row>
    <row r="154" spans="1:13" ht="135" outlineLevel="2" x14ac:dyDescent="0.25">
      <c r="A154" s="43" t="s">
        <v>597</v>
      </c>
      <c r="B154" s="4" t="s">
        <v>58</v>
      </c>
      <c r="C154" s="4" t="s">
        <v>598</v>
      </c>
      <c r="D154" s="34"/>
      <c r="E154" s="16">
        <f>E155</f>
        <v>11512.7</v>
      </c>
      <c r="F154" s="16">
        <f t="shared" ref="F154:G154" si="20">F155</f>
        <v>0</v>
      </c>
      <c r="G154" s="16">
        <f t="shared" si="20"/>
        <v>0</v>
      </c>
    </row>
    <row r="155" spans="1:13" ht="30" outlineLevel="2" x14ac:dyDescent="0.25">
      <c r="A155" s="19" t="s">
        <v>65</v>
      </c>
      <c r="B155" s="4" t="s">
        <v>58</v>
      </c>
      <c r="C155" s="4" t="s">
        <v>598</v>
      </c>
      <c r="D155" s="34">
        <v>400</v>
      </c>
      <c r="E155" s="16">
        <f>11297.7+215</f>
        <v>11512.7</v>
      </c>
      <c r="F155" s="16">
        <v>0</v>
      </c>
      <c r="G155" s="33">
        <v>0</v>
      </c>
    </row>
    <row r="156" spans="1:13" ht="45" outlineLevel="2" x14ac:dyDescent="0.25">
      <c r="A156" s="32" t="s">
        <v>621</v>
      </c>
      <c r="B156" s="4" t="s">
        <v>58</v>
      </c>
      <c r="C156" s="4" t="s">
        <v>622</v>
      </c>
      <c r="D156" s="34"/>
      <c r="E156" s="16">
        <f>E157</f>
        <v>892.3</v>
      </c>
      <c r="F156" s="16">
        <f t="shared" ref="F156:G156" si="21">F157</f>
        <v>0</v>
      </c>
      <c r="G156" s="16">
        <f t="shared" si="21"/>
        <v>0</v>
      </c>
      <c r="H156" s="82"/>
      <c r="I156" s="82"/>
      <c r="J156" s="82"/>
      <c r="K156" s="82"/>
      <c r="L156" s="82"/>
      <c r="M156" s="82"/>
    </row>
    <row r="157" spans="1:13" ht="30" outlineLevel="2" x14ac:dyDescent="0.25">
      <c r="A157" s="19" t="s">
        <v>65</v>
      </c>
      <c r="B157" s="4" t="s">
        <v>58</v>
      </c>
      <c r="C157" s="4" t="s">
        <v>622</v>
      </c>
      <c r="D157" s="34">
        <v>400</v>
      </c>
      <c r="E157" s="16">
        <v>892.3</v>
      </c>
      <c r="F157" s="16">
        <v>0</v>
      </c>
      <c r="G157" s="33">
        <v>0</v>
      </c>
    </row>
    <row r="158" spans="1:13" outlineLevel="1" x14ac:dyDescent="0.25">
      <c r="A158" s="32" t="s">
        <v>66</v>
      </c>
      <c r="B158" s="4" t="s">
        <v>67</v>
      </c>
      <c r="C158" s="41"/>
      <c r="D158" s="34"/>
      <c r="E158" s="16">
        <f>E159</f>
        <v>290314</v>
      </c>
      <c r="F158" s="16">
        <f t="shared" ref="F158:G160" si="22">F159</f>
        <v>46821.4</v>
      </c>
      <c r="G158" s="16">
        <f t="shared" si="22"/>
        <v>45237.7</v>
      </c>
    </row>
    <row r="159" spans="1:13" ht="30" outlineLevel="2" x14ac:dyDescent="0.25">
      <c r="A159" s="32" t="s">
        <v>46</v>
      </c>
      <c r="B159" s="4" t="s">
        <v>67</v>
      </c>
      <c r="C159" s="4" t="s">
        <v>47</v>
      </c>
      <c r="D159" s="34"/>
      <c r="E159" s="16">
        <f>E160</f>
        <v>290314</v>
      </c>
      <c r="F159" s="16">
        <f t="shared" si="22"/>
        <v>46821.4</v>
      </c>
      <c r="G159" s="16">
        <f t="shared" si="22"/>
        <v>45237.7</v>
      </c>
    </row>
    <row r="160" spans="1:13" ht="30" outlineLevel="2" x14ac:dyDescent="0.25">
      <c r="A160" s="32" t="s">
        <v>48</v>
      </c>
      <c r="B160" s="4" t="s">
        <v>67</v>
      </c>
      <c r="C160" s="4" t="s">
        <v>49</v>
      </c>
      <c r="D160" s="34"/>
      <c r="E160" s="16">
        <f>E161</f>
        <v>290314</v>
      </c>
      <c r="F160" s="16">
        <f t="shared" si="22"/>
        <v>46821.4</v>
      </c>
      <c r="G160" s="16">
        <f t="shared" si="22"/>
        <v>45237.7</v>
      </c>
    </row>
    <row r="161" spans="1:7" ht="60" outlineLevel="2" x14ac:dyDescent="0.25">
      <c r="A161" s="32" t="s">
        <v>50</v>
      </c>
      <c r="B161" s="4" t="s">
        <v>67</v>
      </c>
      <c r="C161" s="4" t="s">
        <v>51</v>
      </c>
      <c r="D161" s="34"/>
      <c r="E161" s="16">
        <f>E162+E166+E168+E170+E172+E164+E176+E174</f>
        <v>290314</v>
      </c>
      <c r="F161" s="16">
        <f t="shared" ref="F161:G161" si="23">F162+F166+F168+F170+F172+F164+F176+F174</f>
        <v>46821.4</v>
      </c>
      <c r="G161" s="16">
        <f t="shared" si="23"/>
        <v>45237.7</v>
      </c>
    </row>
    <row r="162" spans="1:7" ht="45" outlineLevel="2" x14ac:dyDescent="0.25">
      <c r="A162" s="84" t="s">
        <v>253</v>
      </c>
      <c r="B162" s="4" t="s">
        <v>67</v>
      </c>
      <c r="C162" s="4" t="s">
        <v>68</v>
      </c>
      <c r="D162" s="34"/>
      <c r="E162" s="16">
        <f>E163</f>
        <v>48665.4</v>
      </c>
      <c r="F162" s="16">
        <f>F163</f>
        <v>0</v>
      </c>
      <c r="G162" s="16">
        <f>G163</f>
        <v>0</v>
      </c>
    </row>
    <row r="163" spans="1:7" ht="30" outlineLevel="2" x14ac:dyDescent="0.25">
      <c r="A163" s="22" t="s">
        <v>228</v>
      </c>
      <c r="B163" s="4" t="s">
        <v>67</v>
      </c>
      <c r="C163" s="4" t="s">
        <v>68</v>
      </c>
      <c r="D163" s="34">
        <v>200</v>
      </c>
      <c r="E163" s="16">
        <v>48665.4</v>
      </c>
      <c r="F163" s="16">
        <v>0</v>
      </c>
      <c r="G163" s="33">
        <v>0</v>
      </c>
    </row>
    <row r="164" spans="1:7" ht="45" outlineLevel="2" x14ac:dyDescent="0.25">
      <c r="A164" s="19" t="s">
        <v>239</v>
      </c>
      <c r="B164" s="4" t="s">
        <v>67</v>
      </c>
      <c r="C164" s="4" t="s">
        <v>287</v>
      </c>
      <c r="D164" s="34"/>
      <c r="E164" s="16">
        <f>E165</f>
        <v>1910</v>
      </c>
      <c r="F164" s="16">
        <f>F165</f>
        <v>0</v>
      </c>
      <c r="G164" s="16">
        <f>G165</f>
        <v>0</v>
      </c>
    </row>
    <row r="165" spans="1:7" ht="30" outlineLevel="2" x14ac:dyDescent="0.25">
      <c r="A165" s="22" t="s">
        <v>228</v>
      </c>
      <c r="B165" s="4" t="s">
        <v>67</v>
      </c>
      <c r="C165" s="4" t="s">
        <v>287</v>
      </c>
      <c r="D165" s="34">
        <v>200</v>
      </c>
      <c r="E165" s="16">
        <v>1910</v>
      </c>
      <c r="F165" s="16">
        <v>0</v>
      </c>
      <c r="G165" s="33">
        <v>0</v>
      </c>
    </row>
    <row r="166" spans="1:7" ht="30" outlineLevel="2" x14ac:dyDescent="0.25">
      <c r="A166" s="22" t="s">
        <v>254</v>
      </c>
      <c r="B166" s="4" t="s">
        <v>67</v>
      </c>
      <c r="C166" s="4" t="s">
        <v>255</v>
      </c>
      <c r="D166" s="34"/>
      <c r="E166" s="16">
        <f>E167</f>
        <v>0</v>
      </c>
      <c r="F166" s="16">
        <f>F167</f>
        <v>100</v>
      </c>
      <c r="G166" s="16">
        <f>G167</f>
        <v>0</v>
      </c>
    </row>
    <row r="167" spans="1:7" ht="30" outlineLevel="2" x14ac:dyDescent="0.25">
      <c r="A167" s="22" t="s">
        <v>228</v>
      </c>
      <c r="B167" s="4" t="s">
        <v>67</v>
      </c>
      <c r="C167" s="4" t="s">
        <v>255</v>
      </c>
      <c r="D167" s="34">
        <v>200</v>
      </c>
      <c r="E167" s="16">
        <v>0</v>
      </c>
      <c r="F167" s="16">
        <v>100</v>
      </c>
      <c r="G167" s="33">
        <v>0</v>
      </c>
    </row>
    <row r="168" spans="1:7" ht="60" outlineLevel="2" x14ac:dyDescent="0.25">
      <c r="A168" s="22" t="s">
        <v>262</v>
      </c>
      <c r="B168" s="4" t="s">
        <v>67</v>
      </c>
      <c r="C168" s="4" t="s">
        <v>263</v>
      </c>
      <c r="D168" s="34"/>
      <c r="E168" s="16">
        <f>E169</f>
        <v>0.1</v>
      </c>
      <c r="F168" s="16">
        <f>F169</f>
        <v>24166.3</v>
      </c>
      <c r="G168" s="16">
        <f>G169</f>
        <v>24166.3</v>
      </c>
    </row>
    <row r="169" spans="1:7" ht="30" outlineLevel="2" x14ac:dyDescent="0.25">
      <c r="A169" s="22" t="s">
        <v>228</v>
      </c>
      <c r="B169" s="4" t="s">
        <v>67</v>
      </c>
      <c r="C169" s="4" t="s">
        <v>263</v>
      </c>
      <c r="D169" s="34">
        <v>200</v>
      </c>
      <c r="E169" s="16">
        <v>0.1</v>
      </c>
      <c r="F169" s="16">
        <v>24166.3</v>
      </c>
      <c r="G169" s="33">
        <v>24166.3</v>
      </c>
    </row>
    <row r="170" spans="1:7" ht="60" outlineLevel="2" x14ac:dyDescent="0.25">
      <c r="A170" s="32" t="s">
        <v>70</v>
      </c>
      <c r="B170" s="4" t="s">
        <v>67</v>
      </c>
      <c r="C170" s="4" t="s">
        <v>71</v>
      </c>
      <c r="D170" s="34"/>
      <c r="E170" s="16">
        <f>E171</f>
        <v>24132</v>
      </c>
      <c r="F170" s="16">
        <f>F171</f>
        <v>22234.799999999999</v>
      </c>
      <c r="G170" s="16">
        <f>G171</f>
        <v>20751.099999999999</v>
      </c>
    </row>
    <row r="171" spans="1:7" outlineLevel="2" x14ac:dyDescent="0.25">
      <c r="A171" s="19" t="s">
        <v>34</v>
      </c>
      <c r="B171" s="4" t="s">
        <v>67</v>
      </c>
      <c r="C171" s="4" t="s">
        <v>71</v>
      </c>
      <c r="D171" s="34">
        <v>800</v>
      </c>
      <c r="E171" s="16">
        <f>19132+5000</f>
        <v>24132</v>
      </c>
      <c r="F171" s="16">
        <v>22234.799999999999</v>
      </c>
      <c r="G171" s="33">
        <v>20751.099999999999</v>
      </c>
    </row>
    <row r="172" spans="1:7" ht="105" outlineLevel="2" x14ac:dyDescent="0.25">
      <c r="A172" s="19" t="s">
        <v>72</v>
      </c>
      <c r="B172" s="4" t="s">
        <v>67</v>
      </c>
      <c r="C172" s="4" t="s">
        <v>73</v>
      </c>
      <c r="D172" s="34"/>
      <c r="E172" s="16">
        <f>E173</f>
        <v>592.1</v>
      </c>
      <c r="F172" s="16">
        <f>F173</f>
        <v>320.3</v>
      </c>
      <c r="G172" s="16">
        <f>G173</f>
        <v>320.3</v>
      </c>
    </row>
    <row r="173" spans="1:7" outlineLevel="2" x14ac:dyDescent="0.25">
      <c r="A173" s="19" t="s">
        <v>34</v>
      </c>
      <c r="B173" s="4" t="s">
        <v>67</v>
      </c>
      <c r="C173" s="4" t="s">
        <v>73</v>
      </c>
      <c r="D173" s="34">
        <v>800</v>
      </c>
      <c r="E173" s="16">
        <v>592.1</v>
      </c>
      <c r="F173" s="16">
        <v>320.3</v>
      </c>
      <c r="G173" s="33">
        <v>320.3</v>
      </c>
    </row>
    <row r="174" spans="1:7" ht="60" outlineLevel="2" x14ac:dyDescent="0.25">
      <c r="A174" s="19" t="s">
        <v>683</v>
      </c>
      <c r="B174" s="4" t="s">
        <v>67</v>
      </c>
      <c r="C174" s="4" t="s">
        <v>684</v>
      </c>
      <c r="D174" s="34"/>
      <c r="E174" s="16">
        <f>E175</f>
        <v>23982.400000000001</v>
      </c>
      <c r="F174" s="16">
        <f t="shared" ref="F174:G174" si="24">F175</f>
        <v>0</v>
      </c>
      <c r="G174" s="16">
        <f t="shared" si="24"/>
        <v>0</v>
      </c>
    </row>
    <row r="175" spans="1:7" outlineLevel="2" x14ac:dyDescent="0.25">
      <c r="A175" s="19" t="s">
        <v>34</v>
      </c>
      <c r="B175" s="4" t="s">
        <v>67</v>
      </c>
      <c r="C175" s="4" t="s">
        <v>684</v>
      </c>
      <c r="D175" s="34">
        <v>800</v>
      </c>
      <c r="E175" s="16">
        <v>23982.400000000001</v>
      </c>
      <c r="F175" s="16">
        <v>0</v>
      </c>
      <c r="G175" s="33">
        <v>0</v>
      </c>
    </row>
    <row r="176" spans="1:7" ht="45" outlineLevel="2" x14ac:dyDescent="0.25">
      <c r="A176" s="19" t="s">
        <v>239</v>
      </c>
      <c r="B176" s="4" t="s">
        <v>67</v>
      </c>
      <c r="C176" s="4" t="s">
        <v>288</v>
      </c>
      <c r="D176" s="34"/>
      <c r="E176" s="16">
        <f>E177</f>
        <v>191032</v>
      </c>
      <c r="F176" s="16">
        <f>F177</f>
        <v>0</v>
      </c>
      <c r="G176" s="16">
        <f>G177</f>
        <v>0</v>
      </c>
    </row>
    <row r="177" spans="1:7" ht="30" outlineLevel="2" x14ac:dyDescent="0.25">
      <c r="A177" s="22" t="s">
        <v>228</v>
      </c>
      <c r="B177" s="4" t="s">
        <v>67</v>
      </c>
      <c r="C177" s="4" t="s">
        <v>288</v>
      </c>
      <c r="D177" s="34">
        <v>200</v>
      </c>
      <c r="E177" s="16">
        <v>191032</v>
      </c>
      <c r="F177" s="16">
        <v>0</v>
      </c>
      <c r="G177" s="33">
        <v>0</v>
      </c>
    </row>
    <row r="178" spans="1:7" outlineLevel="1" x14ac:dyDescent="0.25">
      <c r="A178" s="32" t="s">
        <v>74</v>
      </c>
      <c r="B178" s="4" t="s">
        <v>75</v>
      </c>
      <c r="C178" s="4"/>
      <c r="D178" s="34"/>
      <c r="E178" s="16">
        <f t="shared" ref="E178:G179" si="25">E179</f>
        <v>1610288.0999999999</v>
      </c>
      <c r="F178" s="16">
        <f t="shared" si="25"/>
        <v>652475.9</v>
      </c>
      <c r="G178" s="16">
        <f t="shared" si="25"/>
        <v>605515.19999999995</v>
      </c>
    </row>
    <row r="179" spans="1:7" ht="30" outlineLevel="2" x14ac:dyDescent="0.25">
      <c r="A179" s="32" t="s">
        <v>46</v>
      </c>
      <c r="B179" s="4" t="s">
        <v>75</v>
      </c>
      <c r="C179" s="4" t="s">
        <v>47</v>
      </c>
      <c r="D179" s="34"/>
      <c r="E179" s="16">
        <f t="shared" si="25"/>
        <v>1610288.0999999999</v>
      </c>
      <c r="F179" s="16">
        <f t="shared" si="25"/>
        <v>652475.9</v>
      </c>
      <c r="G179" s="16">
        <f t="shared" si="25"/>
        <v>605515.19999999995</v>
      </c>
    </row>
    <row r="180" spans="1:7" ht="45" outlineLevel="2" x14ac:dyDescent="0.25">
      <c r="A180" s="32" t="s">
        <v>76</v>
      </c>
      <c r="B180" s="4" t="s">
        <v>75</v>
      </c>
      <c r="C180" s="4" t="s">
        <v>77</v>
      </c>
      <c r="D180" s="34"/>
      <c r="E180" s="16">
        <f>E181+E187</f>
        <v>1610288.0999999999</v>
      </c>
      <c r="F180" s="16">
        <f>F181+F187</f>
        <v>652475.9</v>
      </c>
      <c r="G180" s="16">
        <f>G181+G187</f>
        <v>605515.19999999995</v>
      </c>
    </row>
    <row r="181" spans="1:7" ht="30" outlineLevel="2" x14ac:dyDescent="0.25">
      <c r="A181" s="32" t="s">
        <v>78</v>
      </c>
      <c r="B181" s="4" t="s">
        <v>75</v>
      </c>
      <c r="C181" s="4" t="s">
        <v>79</v>
      </c>
      <c r="D181" s="34"/>
      <c r="E181" s="16">
        <f>E182+E185</f>
        <v>569514</v>
      </c>
      <c r="F181" s="16">
        <f>F182+F185</f>
        <v>255466.5</v>
      </c>
      <c r="G181" s="16">
        <f>G182+G185</f>
        <v>255401</v>
      </c>
    </row>
    <row r="182" spans="1:7" ht="45" outlineLevel="2" x14ac:dyDescent="0.25">
      <c r="A182" s="19" t="s">
        <v>256</v>
      </c>
      <c r="B182" s="4" t="s">
        <v>75</v>
      </c>
      <c r="C182" s="4" t="s">
        <v>237</v>
      </c>
      <c r="D182" s="34"/>
      <c r="E182" s="16">
        <f>E183+E184</f>
        <v>560676</v>
      </c>
      <c r="F182" s="16">
        <f t="shared" ref="F182:G182" si="26">F183+F184</f>
        <v>250000</v>
      </c>
      <c r="G182" s="16">
        <f t="shared" si="26"/>
        <v>250000</v>
      </c>
    </row>
    <row r="183" spans="1:7" ht="30" outlineLevel="2" x14ac:dyDescent="0.25">
      <c r="A183" s="22" t="s">
        <v>228</v>
      </c>
      <c r="B183" s="4" t="s">
        <v>75</v>
      </c>
      <c r="C183" s="4" t="s">
        <v>237</v>
      </c>
      <c r="D183" s="34">
        <v>200</v>
      </c>
      <c r="E183" s="16">
        <f>405050.5+155625.5</f>
        <v>560676</v>
      </c>
      <c r="F183" s="16">
        <v>250000</v>
      </c>
      <c r="G183" s="33">
        <v>250000</v>
      </c>
    </row>
    <row r="184" spans="1:7" ht="30" outlineLevel="2" x14ac:dyDescent="0.25">
      <c r="A184" s="21" t="s">
        <v>65</v>
      </c>
      <c r="B184" s="4" t="s">
        <v>75</v>
      </c>
      <c r="C184" s="4" t="s">
        <v>237</v>
      </c>
      <c r="D184" s="34">
        <v>400</v>
      </c>
      <c r="E184" s="16">
        <v>0</v>
      </c>
      <c r="F184" s="16">
        <v>0</v>
      </c>
      <c r="G184" s="33">
        <v>0</v>
      </c>
    </row>
    <row r="185" spans="1:7" ht="60" outlineLevel="2" x14ac:dyDescent="0.25">
      <c r="A185" s="19" t="s">
        <v>257</v>
      </c>
      <c r="B185" s="4" t="s">
        <v>75</v>
      </c>
      <c r="C185" s="4" t="s">
        <v>238</v>
      </c>
      <c r="D185" s="34"/>
      <c r="E185" s="16">
        <f>E186</f>
        <v>8838</v>
      </c>
      <c r="F185" s="16">
        <f t="shared" ref="F185:G185" si="27">F186</f>
        <v>5466.5</v>
      </c>
      <c r="G185" s="16">
        <f t="shared" si="27"/>
        <v>5401</v>
      </c>
    </row>
    <row r="186" spans="1:7" ht="30" outlineLevel="2" x14ac:dyDescent="0.25">
      <c r="A186" s="22" t="s">
        <v>228</v>
      </c>
      <c r="B186" s="4" t="s">
        <v>75</v>
      </c>
      <c r="C186" s="4" t="s">
        <v>238</v>
      </c>
      <c r="D186" s="34">
        <v>200</v>
      </c>
      <c r="E186" s="16">
        <f>4659.1+4178.9</f>
        <v>8838</v>
      </c>
      <c r="F186" s="16">
        <f>1070+4396.5</f>
        <v>5466.5</v>
      </c>
      <c r="G186" s="33">
        <f>1070+4331</f>
        <v>5401</v>
      </c>
    </row>
    <row r="187" spans="1:7" ht="30" outlineLevel="2" x14ac:dyDescent="0.25">
      <c r="A187" s="19" t="s">
        <v>80</v>
      </c>
      <c r="B187" s="4" t="s">
        <v>75</v>
      </c>
      <c r="C187" s="4" t="s">
        <v>81</v>
      </c>
      <c r="D187" s="34"/>
      <c r="E187" s="16">
        <f>E204+E207+E190+E196+E198+E202+E194+E200+E192+E188</f>
        <v>1040774.0999999999</v>
      </c>
      <c r="F187" s="16">
        <f>F204+F207+F190+F196+F198+F202</f>
        <v>397009.4</v>
      </c>
      <c r="G187" s="16">
        <f>G204+G207+G190+G196+G198+G202</f>
        <v>350114.19999999995</v>
      </c>
    </row>
    <row r="188" spans="1:7" ht="45" outlineLevel="2" x14ac:dyDescent="0.25">
      <c r="A188" s="19" t="s">
        <v>685</v>
      </c>
      <c r="B188" s="4" t="s">
        <v>75</v>
      </c>
      <c r="C188" s="4" t="s">
        <v>686</v>
      </c>
      <c r="D188" s="34"/>
      <c r="E188" s="16">
        <f>E189</f>
        <v>46915</v>
      </c>
      <c r="F188" s="16">
        <f t="shared" ref="F188:G188" si="28">F189</f>
        <v>0</v>
      </c>
      <c r="G188" s="16">
        <f t="shared" si="28"/>
        <v>0</v>
      </c>
    </row>
    <row r="189" spans="1:7" ht="30" outlineLevel="2" x14ac:dyDescent="0.25">
      <c r="A189" s="22" t="s">
        <v>228</v>
      </c>
      <c r="B189" s="4" t="s">
        <v>75</v>
      </c>
      <c r="C189" s="4" t="s">
        <v>686</v>
      </c>
      <c r="D189" s="34">
        <v>200</v>
      </c>
      <c r="E189" s="16">
        <f>26015+20900</f>
        <v>46915</v>
      </c>
      <c r="F189" s="16">
        <v>0</v>
      </c>
      <c r="G189" s="16">
        <v>0</v>
      </c>
    </row>
    <row r="190" spans="1:7" ht="45" outlineLevel="2" x14ac:dyDescent="0.25">
      <c r="A190" s="19" t="s">
        <v>568</v>
      </c>
      <c r="B190" s="4" t="s">
        <v>75</v>
      </c>
      <c r="C190" s="4" t="s">
        <v>276</v>
      </c>
      <c r="D190" s="34"/>
      <c r="E190" s="16">
        <f>E191</f>
        <v>111.7</v>
      </c>
      <c r="F190" s="16">
        <f>F191</f>
        <v>111.7</v>
      </c>
      <c r="G190" s="16">
        <f>G191</f>
        <v>111.7</v>
      </c>
    </row>
    <row r="191" spans="1:7" ht="30" outlineLevel="2" x14ac:dyDescent="0.25">
      <c r="A191" s="19" t="s">
        <v>65</v>
      </c>
      <c r="B191" s="4" t="s">
        <v>75</v>
      </c>
      <c r="C191" s="4" t="s">
        <v>276</v>
      </c>
      <c r="D191" s="34">
        <v>400</v>
      </c>
      <c r="E191" s="16">
        <v>111.7</v>
      </c>
      <c r="F191" s="16">
        <v>111.7</v>
      </c>
      <c r="G191" s="33">
        <v>111.7</v>
      </c>
    </row>
    <row r="192" spans="1:7" ht="75" outlineLevel="2" x14ac:dyDescent="0.25">
      <c r="A192" s="19" t="s">
        <v>670</v>
      </c>
      <c r="B192" s="4" t="s">
        <v>75</v>
      </c>
      <c r="C192" s="4" t="s">
        <v>671</v>
      </c>
      <c r="D192" s="34"/>
      <c r="E192" s="16">
        <f>+E193</f>
        <v>635</v>
      </c>
      <c r="F192" s="16">
        <f>+F193</f>
        <v>0</v>
      </c>
      <c r="G192" s="33">
        <f>+G193</f>
        <v>0</v>
      </c>
    </row>
    <row r="193" spans="1:7" ht="30" outlineLevel="2" x14ac:dyDescent="0.25">
      <c r="A193" s="32" t="s">
        <v>228</v>
      </c>
      <c r="B193" s="4" t="s">
        <v>75</v>
      </c>
      <c r="C193" s="4" t="s">
        <v>671</v>
      </c>
      <c r="D193" s="34">
        <v>200</v>
      </c>
      <c r="E193" s="16">
        <f>530+105</f>
        <v>635</v>
      </c>
      <c r="F193" s="16">
        <v>0</v>
      </c>
      <c r="G193" s="33">
        <v>0</v>
      </c>
    </row>
    <row r="194" spans="1:7" ht="90" outlineLevel="2" x14ac:dyDescent="0.25">
      <c r="A194" s="19" t="s">
        <v>674</v>
      </c>
      <c r="B194" s="4" t="s">
        <v>75</v>
      </c>
      <c r="C194" s="4" t="s">
        <v>667</v>
      </c>
      <c r="D194" s="34"/>
      <c r="E194" s="16">
        <f>+E195</f>
        <v>573.70000000000005</v>
      </c>
      <c r="F194" s="16">
        <f>+F195</f>
        <v>0</v>
      </c>
      <c r="G194" s="33">
        <f>+G195</f>
        <v>0</v>
      </c>
    </row>
    <row r="195" spans="1:7" ht="30" outlineLevel="2" x14ac:dyDescent="0.25">
      <c r="A195" s="19" t="s">
        <v>65</v>
      </c>
      <c r="B195" s="4" t="s">
        <v>75</v>
      </c>
      <c r="C195" s="4" t="s">
        <v>667</v>
      </c>
      <c r="D195" s="34">
        <v>400</v>
      </c>
      <c r="E195" s="16">
        <v>573.70000000000005</v>
      </c>
      <c r="F195" s="16">
        <v>0</v>
      </c>
      <c r="G195" s="33">
        <v>0</v>
      </c>
    </row>
    <row r="196" spans="1:7" s="83" customFormat="1" ht="45" outlineLevel="2" x14ac:dyDescent="0.25">
      <c r="A196" s="32" t="s">
        <v>149</v>
      </c>
      <c r="B196" s="4" t="s">
        <v>75</v>
      </c>
      <c r="C196" s="4" t="s">
        <v>150</v>
      </c>
      <c r="D196" s="34"/>
      <c r="E196" s="16">
        <f>E197</f>
        <v>260906.7</v>
      </c>
      <c r="F196" s="16">
        <f>F197</f>
        <v>152171.1</v>
      </c>
      <c r="G196" s="16">
        <f>G197</f>
        <v>152171.1</v>
      </c>
    </row>
    <row r="197" spans="1:7" s="83" customFormat="1" outlineLevel="2" x14ac:dyDescent="0.25">
      <c r="A197" s="19" t="s">
        <v>34</v>
      </c>
      <c r="B197" s="4" t="s">
        <v>75</v>
      </c>
      <c r="C197" s="4" t="s">
        <v>150</v>
      </c>
      <c r="D197" s="34">
        <v>800</v>
      </c>
      <c r="E197" s="16">
        <f>236890.6-2022.6+20000+6038.7</f>
        <v>260906.7</v>
      </c>
      <c r="F197" s="16">
        <v>152171.1</v>
      </c>
      <c r="G197" s="1">
        <v>152171.1</v>
      </c>
    </row>
    <row r="198" spans="1:7" s="83" customFormat="1" ht="60" outlineLevel="2" x14ac:dyDescent="0.25">
      <c r="A198" s="43" t="s">
        <v>151</v>
      </c>
      <c r="B198" s="4" t="s">
        <v>75</v>
      </c>
      <c r="C198" s="4" t="s">
        <v>152</v>
      </c>
      <c r="D198" s="34"/>
      <c r="E198" s="16">
        <f>E199</f>
        <v>56233.2</v>
      </c>
      <c r="F198" s="16">
        <f>F199</f>
        <v>33589.599999999999</v>
      </c>
      <c r="G198" s="16">
        <f>G199</f>
        <v>33589.599999999999</v>
      </c>
    </row>
    <row r="199" spans="1:7" s="83" customFormat="1" outlineLevel="2" x14ac:dyDescent="0.25">
      <c r="A199" s="19" t="s">
        <v>34</v>
      </c>
      <c r="B199" s="4" t="s">
        <v>75</v>
      </c>
      <c r="C199" s="4" t="s">
        <v>152</v>
      </c>
      <c r="D199" s="34">
        <v>800</v>
      </c>
      <c r="E199" s="16">
        <f>53603+2630.2</f>
        <v>56233.2</v>
      </c>
      <c r="F199" s="16">
        <v>33589.599999999999</v>
      </c>
      <c r="G199" s="1">
        <v>33589.599999999999</v>
      </c>
    </row>
    <row r="200" spans="1:7" s="83" customFormat="1" ht="60" outlineLevel="2" x14ac:dyDescent="0.25">
      <c r="A200" s="19" t="s">
        <v>668</v>
      </c>
      <c r="B200" s="4" t="s">
        <v>75</v>
      </c>
      <c r="C200" s="4" t="s">
        <v>669</v>
      </c>
      <c r="D200" s="34"/>
      <c r="E200" s="16">
        <f>+E201</f>
        <v>191814.7</v>
      </c>
      <c r="F200" s="16">
        <f>+F201</f>
        <v>0</v>
      </c>
      <c r="G200" s="1">
        <f>+G201</f>
        <v>0</v>
      </c>
    </row>
    <row r="201" spans="1:7" s="83" customFormat="1" ht="30" outlineLevel="2" x14ac:dyDescent="0.25">
      <c r="A201" s="19" t="s">
        <v>65</v>
      </c>
      <c r="B201" s="4" t="s">
        <v>75</v>
      </c>
      <c r="C201" s="4" t="s">
        <v>669</v>
      </c>
      <c r="D201" s="34">
        <v>400</v>
      </c>
      <c r="E201" s="16">
        <v>191814.7</v>
      </c>
      <c r="F201" s="16">
        <v>0</v>
      </c>
      <c r="G201" s="1">
        <v>0</v>
      </c>
    </row>
    <row r="202" spans="1:7" s="83" customFormat="1" ht="45" outlineLevel="2" x14ac:dyDescent="0.25">
      <c r="A202" s="19" t="s">
        <v>289</v>
      </c>
      <c r="B202" s="4" t="s">
        <v>75</v>
      </c>
      <c r="C202" s="4" t="s">
        <v>290</v>
      </c>
      <c r="D202" s="34"/>
      <c r="E202" s="16">
        <f>E203</f>
        <v>1595.7000000000007</v>
      </c>
      <c r="F202" s="16">
        <f>F203</f>
        <v>0</v>
      </c>
      <c r="G202" s="16">
        <f>G203</f>
        <v>0</v>
      </c>
    </row>
    <row r="203" spans="1:7" s="83" customFormat="1" ht="30" outlineLevel="2" x14ac:dyDescent="0.25">
      <c r="A203" s="22" t="s">
        <v>228</v>
      </c>
      <c r="B203" s="4" t="s">
        <v>75</v>
      </c>
      <c r="C203" s="4" t="s">
        <v>290</v>
      </c>
      <c r="D203" s="34">
        <v>200</v>
      </c>
      <c r="E203" s="16">
        <f>22340.4-1244.7-19500</f>
        <v>1595.7000000000007</v>
      </c>
      <c r="F203" s="16">
        <v>0</v>
      </c>
      <c r="G203" s="1">
        <v>0</v>
      </c>
    </row>
    <row r="204" spans="1:7" ht="60" outlineLevel="2" x14ac:dyDescent="0.25">
      <c r="A204" s="19" t="s">
        <v>82</v>
      </c>
      <c r="B204" s="4" t="s">
        <v>75</v>
      </c>
      <c r="C204" s="4" t="s">
        <v>83</v>
      </c>
      <c r="D204" s="34"/>
      <c r="E204" s="16">
        <f>E205+E206</f>
        <v>473560.3</v>
      </c>
      <c r="F204" s="16">
        <f>F205+F206</f>
        <v>209754.6</v>
      </c>
      <c r="G204" s="16">
        <f>G205+G206</f>
        <v>162859.4</v>
      </c>
    </row>
    <row r="205" spans="1:7" ht="30" outlineLevel="2" x14ac:dyDescent="0.25">
      <c r="A205" s="22" t="s">
        <v>228</v>
      </c>
      <c r="B205" s="4" t="s">
        <v>75</v>
      </c>
      <c r="C205" s="4" t="s">
        <v>83</v>
      </c>
      <c r="D205" s="34">
        <v>200</v>
      </c>
      <c r="E205" s="16">
        <f>91708.6+817.3-0.1</f>
        <v>92525.8</v>
      </c>
      <c r="F205" s="16">
        <f>129537.6+3712.4</f>
        <v>133250</v>
      </c>
      <c r="G205" s="33">
        <v>162859.4</v>
      </c>
    </row>
    <row r="206" spans="1:7" ht="30" outlineLevel="2" x14ac:dyDescent="0.25">
      <c r="A206" s="19" t="s">
        <v>65</v>
      </c>
      <c r="B206" s="4" t="s">
        <v>75</v>
      </c>
      <c r="C206" s="4" t="s">
        <v>83</v>
      </c>
      <c r="D206" s="34">
        <v>400</v>
      </c>
      <c r="E206" s="16">
        <f>371696.9+9337.6</f>
        <v>381034.5</v>
      </c>
      <c r="F206" s="16">
        <f>80217-3712.4</f>
        <v>76504.600000000006</v>
      </c>
      <c r="G206" s="33">
        <v>0</v>
      </c>
    </row>
    <row r="207" spans="1:7" ht="75" outlineLevel="2" x14ac:dyDescent="0.25">
      <c r="A207" s="19" t="s">
        <v>84</v>
      </c>
      <c r="B207" s="4" t="s">
        <v>75</v>
      </c>
      <c r="C207" s="4" t="s">
        <v>85</v>
      </c>
      <c r="D207" s="34"/>
      <c r="E207" s="16">
        <f>E209+E208</f>
        <v>8428.1</v>
      </c>
      <c r="F207" s="16">
        <f t="shared" ref="F207:G207" si="29">F209+F208</f>
        <v>1382.4</v>
      </c>
      <c r="G207" s="16">
        <f t="shared" si="29"/>
        <v>1382.4</v>
      </c>
    </row>
    <row r="208" spans="1:7" ht="30" outlineLevel="2" x14ac:dyDescent="0.25">
      <c r="A208" s="22" t="s">
        <v>228</v>
      </c>
      <c r="B208" s="4" t="s">
        <v>75</v>
      </c>
      <c r="C208" s="4" t="s">
        <v>85</v>
      </c>
      <c r="D208" s="34">
        <v>200</v>
      </c>
      <c r="E208" s="16">
        <v>3460.9</v>
      </c>
      <c r="F208" s="16">
        <v>1382.4</v>
      </c>
      <c r="G208" s="16">
        <v>1382.4</v>
      </c>
    </row>
    <row r="209" spans="1:7" ht="30" outlineLevel="2" x14ac:dyDescent="0.25">
      <c r="A209" s="21" t="s">
        <v>65</v>
      </c>
      <c r="B209" s="4" t="s">
        <v>75</v>
      </c>
      <c r="C209" s="4" t="s">
        <v>85</v>
      </c>
      <c r="D209" s="34">
        <v>400</v>
      </c>
      <c r="E209" s="16">
        <f>1001.8+3965.4</f>
        <v>4967.2</v>
      </c>
      <c r="F209" s="16">
        <v>0</v>
      </c>
      <c r="G209" s="33">
        <v>0</v>
      </c>
    </row>
    <row r="210" spans="1:7" outlineLevel="1" x14ac:dyDescent="0.25">
      <c r="A210" s="32" t="s">
        <v>86</v>
      </c>
      <c r="B210" s="4" t="s">
        <v>87</v>
      </c>
      <c r="C210" s="4"/>
      <c r="D210" s="34"/>
      <c r="E210" s="16">
        <f>E211+E226</f>
        <v>1262163.1000000001</v>
      </c>
      <c r="F210" s="16">
        <f>F211+F226</f>
        <v>10022.100000000002</v>
      </c>
      <c r="G210" s="16">
        <f>G211+G226</f>
        <v>50927.200000000004</v>
      </c>
    </row>
    <row r="211" spans="1:7" ht="45" outlineLevel="2" x14ac:dyDescent="0.25">
      <c r="A211" s="32" t="s">
        <v>88</v>
      </c>
      <c r="B211" s="4" t="s">
        <v>87</v>
      </c>
      <c r="C211" s="4" t="s">
        <v>89</v>
      </c>
      <c r="D211" s="34"/>
      <c r="E211" s="16">
        <f>E212+E218</f>
        <v>1244839</v>
      </c>
      <c r="F211" s="16">
        <f>F212+F218</f>
        <v>1155</v>
      </c>
      <c r="G211" s="16">
        <f>G212+G218</f>
        <v>1124.6000000000001</v>
      </c>
    </row>
    <row r="212" spans="1:7" ht="30" outlineLevel="2" x14ac:dyDescent="0.25">
      <c r="A212" s="32" t="s">
        <v>90</v>
      </c>
      <c r="B212" s="4" t="s">
        <v>87</v>
      </c>
      <c r="C212" s="4" t="s">
        <v>91</v>
      </c>
      <c r="D212" s="34"/>
      <c r="E212" s="16">
        <f>E213</f>
        <v>1235581.1000000001</v>
      </c>
      <c r="F212" s="16">
        <f t="shared" ref="F212:G212" si="30">F213</f>
        <v>0</v>
      </c>
      <c r="G212" s="16">
        <f t="shared" si="30"/>
        <v>0</v>
      </c>
    </row>
    <row r="213" spans="1:7" ht="45" outlineLevel="2" x14ac:dyDescent="0.25">
      <c r="A213" s="19" t="s">
        <v>92</v>
      </c>
      <c r="B213" s="4" t="s">
        <v>87</v>
      </c>
      <c r="C213" s="4" t="s">
        <v>93</v>
      </c>
      <c r="D213" s="34"/>
      <c r="E213" s="16">
        <f>E214+E216</f>
        <v>1235581.1000000001</v>
      </c>
      <c r="F213" s="16">
        <f t="shared" ref="F213:G213" si="31">F214+F216</f>
        <v>0</v>
      </c>
      <c r="G213" s="16">
        <f t="shared" si="31"/>
        <v>0</v>
      </c>
    </row>
    <row r="214" spans="1:7" ht="75" outlineLevel="2" x14ac:dyDescent="0.25">
      <c r="A214" s="19" t="s">
        <v>676</v>
      </c>
      <c r="B214" s="4" t="s">
        <v>87</v>
      </c>
      <c r="C214" s="4" t="s">
        <v>586</v>
      </c>
      <c r="D214" s="34"/>
      <c r="E214" s="16">
        <f>E215</f>
        <v>1008356</v>
      </c>
      <c r="F214" s="16">
        <f t="shared" ref="F214:G214" si="32">F215</f>
        <v>0</v>
      </c>
      <c r="G214" s="16">
        <f t="shared" si="32"/>
        <v>0</v>
      </c>
    </row>
    <row r="215" spans="1:7" ht="30" outlineLevel="2" x14ac:dyDescent="0.25">
      <c r="A215" s="19" t="s">
        <v>65</v>
      </c>
      <c r="B215" s="4" t="s">
        <v>87</v>
      </c>
      <c r="C215" s="4" t="s">
        <v>586</v>
      </c>
      <c r="D215" s="34">
        <v>400</v>
      </c>
      <c r="E215" s="16">
        <v>1008356</v>
      </c>
      <c r="F215" s="16">
        <v>0</v>
      </c>
      <c r="G215" s="33">
        <v>0</v>
      </c>
    </row>
    <row r="216" spans="1:7" ht="45" outlineLevel="2" x14ac:dyDescent="0.25">
      <c r="A216" s="43" t="s">
        <v>599</v>
      </c>
      <c r="B216" s="4" t="s">
        <v>87</v>
      </c>
      <c r="C216" s="4" t="s">
        <v>600</v>
      </c>
      <c r="D216" s="34"/>
      <c r="E216" s="16">
        <f>E217</f>
        <v>227225.1</v>
      </c>
      <c r="F216" s="16">
        <f t="shared" ref="F216:G216" si="33">F217</f>
        <v>0</v>
      </c>
      <c r="G216" s="16">
        <f t="shared" si="33"/>
        <v>0</v>
      </c>
    </row>
    <row r="217" spans="1:7" ht="30" outlineLevel="2" x14ac:dyDescent="0.25">
      <c r="A217" s="19" t="s">
        <v>65</v>
      </c>
      <c r="B217" s="4" t="s">
        <v>87</v>
      </c>
      <c r="C217" s="4" t="s">
        <v>600</v>
      </c>
      <c r="D217" s="34">
        <v>400</v>
      </c>
      <c r="E217" s="16">
        <v>227225.1</v>
      </c>
      <c r="F217" s="16">
        <v>0</v>
      </c>
      <c r="G217" s="33">
        <v>0</v>
      </c>
    </row>
    <row r="218" spans="1:7" ht="30" outlineLevel="2" x14ac:dyDescent="0.25">
      <c r="A218" s="19" t="s">
        <v>94</v>
      </c>
      <c r="B218" s="4" t="s">
        <v>87</v>
      </c>
      <c r="C218" s="4" t="s">
        <v>95</v>
      </c>
      <c r="D218" s="34"/>
      <c r="E218" s="16">
        <f>E219</f>
        <v>9257.9</v>
      </c>
      <c r="F218" s="16">
        <f>F219</f>
        <v>1155</v>
      </c>
      <c r="G218" s="16">
        <f>G219</f>
        <v>1124.6000000000001</v>
      </c>
    </row>
    <row r="219" spans="1:7" ht="30" outlineLevel="2" x14ac:dyDescent="0.25">
      <c r="A219" s="19" t="s">
        <v>96</v>
      </c>
      <c r="B219" s="4" t="s">
        <v>87</v>
      </c>
      <c r="C219" s="4" t="s">
        <v>97</v>
      </c>
      <c r="D219" s="34"/>
      <c r="E219" s="16">
        <f>E220+E224+E222</f>
        <v>9257.9</v>
      </c>
      <c r="F219" s="16">
        <f>F220+F224</f>
        <v>1155</v>
      </c>
      <c r="G219" s="16">
        <f>G220+G224</f>
        <v>1124.6000000000001</v>
      </c>
    </row>
    <row r="220" spans="1:7" ht="60" outlineLevel="2" x14ac:dyDescent="0.25">
      <c r="A220" s="19" t="s">
        <v>98</v>
      </c>
      <c r="B220" s="4" t="s">
        <v>87</v>
      </c>
      <c r="C220" s="4" t="s">
        <v>99</v>
      </c>
      <c r="D220" s="34"/>
      <c r="E220" s="16">
        <f>E221</f>
        <v>618.1</v>
      </c>
      <c r="F220" s="16">
        <f>F221</f>
        <v>80.7</v>
      </c>
      <c r="G220" s="16">
        <f>G221</f>
        <v>50.4</v>
      </c>
    </row>
    <row r="221" spans="1:7" ht="30" outlineLevel="2" x14ac:dyDescent="0.25">
      <c r="A221" s="22" t="s">
        <v>228</v>
      </c>
      <c r="B221" s="4" t="s">
        <v>87</v>
      </c>
      <c r="C221" s="4" t="s">
        <v>99</v>
      </c>
      <c r="D221" s="34">
        <v>200</v>
      </c>
      <c r="E221" s="16">
        <f>251.8+366.3</f>
        <v>618.1</v>
      </c>
      <c r="F221" s="16">
        <v>80.7</v>
      </c>
      <c r="G221" s="33">
        <v>50.4</v>
      </c>
    </row>
    <row r="222" spans="1:7" ht="30" outlineLevel="2" x14ac:dyDescent="0.25">
      <c r="A222" s="22" t="s">
        <v>672</v>
      </c>
      <c r="B222" s="4" t="s">
        <v>87</v>
      </c>
      <c r="C222" s="4" t="s">
        <v>673</v>
      </c>
      <c r="D222" s="34"/>
      <c r="E222" s="16">
        <f>+E223</f>
        <v>45.8</v>
      </c>
      <c r="F222" s="16">
        <f>+F223</f>
        <v>0</v>
      </c>
      <c r="G222" s="33">
        <f>+G223</f>
        <v>0</v>
      </c>
    </row>
    <row r="223" spans="1:7" ht="30" outlineLevel="2" x14ac:dyDescent="0.25">
      <c r="A223" s="22" t="s">
        <v>228</v>
      </c>
      <c r="B223" s="4" t="s">
        <v>87</v>
      </c>
      <c r="C223" s="4" t="s">
        <v>673</v>
      </c>
      <c r="D223" s="34">
        <v>200</v>
      </c>
      <c r="E223" s="16">
        <v>45.8</v>
      </c>
      <c r="F223" s="16">
        <v>0</v>
      </c>
      <c r="G223" s="33">
        <v>0</v>
      </c>
    </row>
    <row r="224" spans="1:7" ht="105" outlineLevel="2" x14ac:dyDescent="0.25">
      <c r="A224" s="19" t="s">
        <v>680</v>
      </c>
      <c r="B224" s="4" t="s">
        <v>87</v>
      </c>
      <c r="C224" s="4" t="s">
        <v>100</v>
      </c>
      <c r="D224" s="34"/>
      <c r="E224" s="16">
        <f>E225</f>
        <v>8594</v>
      </c>
      <c r="F224" s="16">
        <f>F225</f>
        <v>1074.3</v>
      </c>
      <c r="G224" s="16">
        <f>G225</f>
        <v>1074.2</v>
      </c>
    </row>
    <row r="225" spans="1:7" outlineLevel="2" x14ac:dyDescent="0.25">
      <c r="A225" s="44" t="s">
        <v>34</v>
      </c>
      <c r="B225" s="4" t="s">
        <v>87</v>
      </c>
      <c r="C225" s="4" t="s">
        <v>100</v>
      </c>
      <c r="D225" s="34">
        <v>800</v>
      </c>
      <c r="E225" s="16">
        <f>8594.1-0.1</f>
        <v>8594</v>
      </c>
      <c r="F225" s="16">
        <v>1074.3</v>
      </c>
      <c r="G225" s="33">
        <v>1074.2</v>
      </c>
    </row>
    <row r="226" spans="1:7" ht="75" outlineLevel="2" x14ac:dyDescent="0.25">
      <c r="A226" s="32" t="s">
        <v>101</v>
      </c>
      <c r="B226" s="4" t="s">
        <v>87</v>
      </c>
      <c r="C226" s="4" t="s">
        <v>102</v>
      </c>
      <c r="D226" s="34"/>
      <c r="E226" s="16">
        <f>E227+E232</f>
        <v>17324.099999999999</v>
      </c>
      <c r="F226" s="16">
        <f>F227+F232</f>
        <v>8867.1000000000022</v>
      </c>
      <c r="G226" s="16">
        <f>G227+G232</f>
        <v>49802.600000000006</v>
      </c>
    </row>
    <row r="227" spans="1:7" ht="30" outlineLevel="2" x14ac:dyDescent="0.25">
      <c r="A227" s="32" t="s">
        <v>572</v>
      </c>
      <c r="B227" s="4" t="s">
        <v>87</v>
      </c>
      <c r="C227" s="4" t="s">
        <v>103</v>
      </c>
      <c r="D227" s="34"/>
      <c r="E227" s="16">
        <f>E228+E230</f>
        <v>8286.5</v>
      </c>
      <c r="F227" s="16">
        <f>F228+F230</f>
        <v>1904.3000000000015</v>
      </c>
      <c r="G227" s="16">
        <f>G228+G230</f>
        <v>49339.8</v>
      </c>
    </row>
    <row r="228" spans="1:7" ht="45" outlineLevel="2" x14ac:dyDescent="0.25">
      <c r="A228" s="32" t="s">
        <v>104</v>
      </c>
      <c r="B228" s="4" t="s">
        <v>87</v>
      </c>
      <c r="C228" s="4" t="s">
        <v>105</v>
      </c>
      <c r="D228" s="34"/>
      <c r="E228" s="16">
        <f>E229</f>
        <v>1371.6</v>
      </c>
      <c r="F228" s="16">
        <f>F229</f>
        <v>306.39999999999998</v>
      </c>
      <c r="G228" s="16">
        <f>G229</f>
        <v>191.3</v>
      </c>
    </row>
    <row r="229" spans="1:7" ht="30" outlineLevel="2" x14ac:dyDescent="0.25">
      <c r="A229" s="22" t="s">
        <v>228</v>
      </c>
      <c r="B229" s="4" t="s">
        <v>87</v>
      </c>
      <c r="C229" s="4" t="s">
        <v>105</v>
      </c>
      <c r="D229" s="34">
        <v>200</v>
      </c>
      <c r="E229" s="16">
        <f>745.6+626</f>
        <v>1371.6</v>
      </c>
      <c r="F229" s="16">
        <v>306.39999999999998</v>
      </c>
      <c r="G229" s="33">
        <v>191.3</v>
      </c>
    </row>
    <row r="230" spans="1:7" outlineLevel="2" x14ac:dyDescent="0.25">
      <c r="A230" s="22" t="s">
        <v>268</v>
      </c>
      <c r="B230" s="4" t="s">
        <v>87</v>
      </c>
      <c r="C230" s="4" t="s">
        <v>269</v>
      </c>
      <c r="D230" s="34"/>
      <c r="E230" s="16">
        <f>E231</f>
        <v>6914.9</v>
      </c>
      <c r="F230" s="16">
        <f>F231</f>
        <v>1597.9000000000015</v>
      </c>
      <c r="G230" s="16">
        <f>G231</f>
        <v>49148.5</v>
      </c>
    </row>
    <row r="231" spans="1:7" ht="30" outlineLevel="2" x14ac:dyDescent="0.25">
      <c r="A231" s="22" t="s">
        <v>228</v>
      </c>
      <c r="B231" s="4" t="s">
        <v>87</v>
      </c>
      <c r="C231" s="4" t="s">
        <v>269</v>
      </c>
      <c r="D231" s="34">
        <v>200</v>
      </c>
      <c r="E231" s="16">
        <v>6914.9</v>
      </c>
      <c r="F231" s="16">
        <v>1597.9000000000015</v>
      </c>
      <c r="G231" s="33">
        <v>49148.5</v>
      </c>
    </row>
    <row r="232" spans="1:7" ht="30" outlineLevel="2" x14ac:dyDescent="0.25">
      <c r="A232" s="19" t="s">
        <v>106</v>
      </c>
      <c r="B232" s="4" t="s">
        <v>87</v>
      </c>
      <c r="C232" s="4" t="s">
        <v>107</v>
      </c>
      <c r="D232" s="34"/>
      <c r="E232" s="16">
        <f t="shared" ref="E232:G233" si="34">E233</f>
        <v>9037.6</v>
      </c>
      <c r="F232" s="16">
        <f t="shared" si="34"/>
        <v>6962.8</v>
      </c>
      <c r="G232" s="16">
        <f t="shared" si="34"/>
        <v>462.8</v>
      </c>
    </row>
    <row r="233" spans="1:7" ht="75" outlineLevel="2" x14ac:dyDescent="0.25">
      <c r="A233" s="19" t="s">
        <v>108</v>
      </c>
      <c r="B233" s="4" t="s">
        <v>87</v>
      </c>
      <c r="C233" s="4" t="s">
        <v>109</v>
      </c>
      <c r="D233" s="34"/>
      <c r="E233" s="16">
        <f t="shared" si="34"/>
        <v>9037.6</v>
      </c>
      <c r="F233" s="16">
        <f t="shared" si="34"/>
        <v>6962.8</v>
      </c>
      <c r="G233" s="16">
        <f t="shared" si="34"/>
        <v>462.8</v>
      </c>
    </row>
    <row r="234" spans="1:7" ht="30" outlineLevel="2" x14ac:dyDescent="0.25">
      <c r="A234" s="22" t="s">
        <v>228</v>
      </c>
      <c r="B234" s="4" t="s">
        <v>87</v>
      </c>
      <c r="C234" s="4" t="s">
        <v>109</v>
      </c>
      <c r="D234" s="34">
        <v>200</v>
      </c>
      <c r="E234" s="16">
        <v>9037.6</v>
      </c>
      <c r="F234" s="16">
        <f>462.8+6500</f>
        <v>6962.8</v>
      </c>
      <c r="G234" s="33">
        <v>462.8</v>
      </c>
    </row>
    <row r="235" spans="1:7" s="81" customFormat="1" ht="14.25" x14ac:dyDescent="0.25">
      <c r="A235" s="40" t="s">
        <v>110</v>
      </c>
      <c r="B235" s="41" t="s">
        <v>111</v>
      </c>
      <c r="C235" s="41"/>
      <c r="D235" s="42"/>
      <c r="E235" s="15">
        <f>E236+E281+E328+E374</f>
        <v>4663118.2</v>
      </c>
      <c r="F235" s="15">
        <f>F236+F281+F328+F374</f>
        <v>1048724.8</v>
      </c>
      <c r="G235" s="15">
        <f>G236+G281+G328+G374</f>
        <v>731013.8</v>
      </c>
    </row>
    <row r="236" spans="1:7" outlineLevel="1" x14ac:dyDescent="0.25">
      <c r="A236" s="32" t="s">
        <v>112</v>
      </c>
      <c r="B236" s="4" t="s">
        <v>113</v>
      </c>
      <c r="C236" s="4"/>
      <c r="D236" s="34"/>
      <c r="E236" s="16">
        <f>E240+E267+E237</f>
        <v>140016</v>
      </c>
      <c r="F236" s="16">
        <f>F240+F267+F237</f>
        <v>16663.7</v>
      </c>
      <c r="G236" s="16">
        <f t="shared" ref="G236" si="35">G240+G267+G237</f>
        <v>10913.900000000001</v>
      </c>
    </row>
    <row r="237" spans="1:7" outlineLevel="2" x14ac:dyDescent="0.25">
      <c r="A237" s="32" t="s">
        <v>9</v>
      </c>
      <c r="B237" s="4" t="s">
        <v>113</v>
      </c>
      <c r="C237" s="4" t="s">
        <v>10</v>
      </c>
      <c r="D237" s="34"/>
      <c r="E237" s="16">
        <f>E238</f>
        <v>1740</v>
      </c>
      <c r="F237" s="16">
        <f t="shared" ref="F237:G238" si="36">F238</f>
        <v>0</v>
      </c>
      <c r="G237" s="16">
        <f t="shared" si="36"/>
        <v>0</v>
      </c>
    </row>
    <row r="238" spans="1:7" ht="45" outlineLevel="2" x14ac:dyDescent="0.25">
      <c r="A238" s="43" t="s">
        <v>681</v>
      </c>
      <c r="B238" s="4" t="s">
        <v>113</v>
      </c>
      <c r="C238" s="4" t="s">
        <v>682</v>
      </c>
      <c r="D238" s="34"/>
      <c r="E238" s="16">
        <f>E239</f>
        <v>1740</v>
      </c>
      <c r="F238" s="16">
        <f t="shared" si="36"/>
        <v>0</v>
      </c>
      <c r="G238" s="16">
        <f t="shared" si="36"/>
        <v>0</v>
      </c>
    </row>
    <row r="239" spans="1:7" ht="30" outlineLevel="2" x14ac:dyDescent="0.25">
      <c r="A239" s="19" t="s">
        <v>65</v>
      </c>
      <c r="B239" s="4" t="s">
        <v>113</v>
      </c>
      <c r="C239" s="4" t="s">
        <v>682</v>
      </c>
      <c r="D239" s="34">
        <v>400</v>
      </c>
      <c r="E239" s="16">
        <v>1740</v>
      </c>
      <c r="F239" s="16">
        <v>0</v>
      </c>
      <c r="G239" s="16">
        <v>0</v>
      </c>
    </row>
    <row r="240" spans="1:7" ht="45" outlineLevel="2" x14ac:dyDescent="0.25">
      <c r="A240" s="32" t="s">
        <v>137</v>
      </c>
      <c r="B240" s="4" t="s">
        <v>113</v>
      </c>
      <c r="C240" s="4" t="s">
        <v>138</v>
      </c>
      <c r="D240" s="34"/>
      <c r="E240" s="16">
        <f>E241+E254+E258+E262</f>
        <v>117043.2</v>
      </c>
      <c r="F240" s="16">
        <f>F241+F254+F258+F262</f>
        <v>1950.7</v>
      </c>
      <c r="G240" s="16">
        <f>G241+G254+G258+G262</f>
        <v>1591.7</v>
      </c>
    </row>
    <row r="241" spans="1:7" ht="45" outlineLevel="2" x14ac:dyDescent="0.25">
      <c r="A241" s="32" t="s">
        <v>157</v>
      </c>
      <c r="B241" s="4" t="s">
        <v>113</v>
      </c>
      <c r="C241" s="4" t="s">
        <v>158</v>
      </c>
      <c r="D241" s="34"/>
      <c r="E241" s="16">
        <f>E251+E242</f>
        <v>94604.6</v>
      </c>
      <c r="F241" s="16">
        <f>F251+F242</f>
        <v>995.1</v>
      </c>
      <c r="G241" s="16">
        <f>G251+G242</f>
        <v>995.1</v>
      </c>
    </row>
    <row r="242" spans="1:7" ht="45" outlineLevel="2" x14ac:dyDescent="0.25">
      <c r="A242" s="19" t="s">
        <v>243</v>
      </c>
      <c r="B242" s="4" t="s">
        <v>113</v>
      </c>
      <c r="C242" s="4" t="s">
        <v>245</v>
      </c>
      <c r="D242" s="34"/>
      <c r="E242" s="16">
        <f>E246+E243+E249</f>
        <v>92594.5</v>
      </c>
      <c r="F242" s="16">
        <f>F246+F243+F249</f>
        <v>0</v>
      </c>
      <c r="G242" s="16">
        <f>G246+G243+G249</f>
        <v>0</v>
      </c>
    </row>
    <row r="243" spans="1:7" ht="30" outlineLevel="2" x14ac:dyDescent="0.25">
      <c r="A243" s="19" t="s">
        <v>244</v>
      </c>
      <c r="B243" s="4" t="s">
        <v>113</v>
      </c>
      <c r="C243" s="4" t="s">
        <v>627</v>
      </c>
      <c r="D243" s="34"/>
      <c r="E243" s="1">
        <f>E244+E245</f>
        <v>82195.7</v>
      </c>
      <c r="F243" s="1">
        <f t="shared" ref="F243:G243" si="37">F244+F245</f>
        <v>0</v>
      </c>
      <c r="G243" s="1">
        <f t="shared" si="37"/>
        <v>0</v>
      </c>
    </row>
    <row r="244" spans="1:7" ht="30" outlineLevel="2" x14ac:dyDescent="0.25">
      <c r="A244" s="19" t="s">
        <v>65</v>
      </c>
      <c r="B244" s="4" t="s">
        <v>113</v>
      </c>
      <c r="C244" s="4" t="s">
        <v>627</v>
      </c>
      <c r="D244" s="34">
        <v>400</v>
      </c>
      <c r="E244" s="16">
        <f>4354.2+9688.3</f>
        <v>14042.5</v>
      </c>
      <c r="F244" s="16">
        <v>0</v>
      </c>
      <c r="G244" s="16">
        <v>0</v>
      </c>
    </row>
    <row r="245" spans="1:7" outlineLevel="2" x14ac:dyDescent="0.25">
      <c r="A245" s="19" t="s">
        <v>34</v>
      </c>
      <c r="B245" s="4" t="s">
        <v>113</v>
      </c>
      <c r="C245" s="4" t="s">
        <v>627</v>
      </c>
      <c r="D245" s="34">
        <v>800</v>
      </c>
      <c r="E245" s="16">
        <f>77841.5-9688.3</f>
        <v>68153.2</v>
      </c>
      <c r="F245" s="16">
        <v>0</v>
      </c>
      <c r="G245" s="16">
        <v>0</v>
      </c>
    </row>
    <row r="246" spans="1:7" ht="30" outlineLevel="2" x14ac:dyDescent="0.25">
      <c r="A246" s="19" t="s">
        <v>244</v>
      </c>
      <c r="B246" s="4" t="s">
        <v>113</v>
      </c>
      <c r="C246" s="4" t="s">
        <v>246</v>
      </c>
      <c r="D246" s="34"/>
      <c r="E246" s="16">
        <f>E247+E248</f>
        <v>9521.5</v>
      </c>
      <c r="F246" s="16">
        <f t="shared" ref="F246:G246" si="38">F247</f>
        <v>0</v>
      </c>
      <c r="G246" s="16">
        <f t="shared" si="38"/>
        <v>0</v>
      </c>
    </row>
    <row r="247" spans="1:7" ht="30" outlineLevel="2" x14ac:dyDescent="0.25">
      <c r="A247" s="19" t="s">
        <v>65</v>
      </c>
      <c r="B247" s="4" t="s">
        <v>113</v>
      </c>
      <c r="C247" s="4" t="s">
        <v>246</v>
      </c>
      <c r="D247" s="34">
        <v>400</v>
      </c>
      <c r="E247" s="16">
        <v>4868.3999999999996</v>
      </c>
      <c r="F247" s="16">
        <v>0</v>
      </c>
      <c r="G247" s="16">
        <v>0</v>
      </c>
    </row>
    <row r="248" spans="1:7" outlineLevel="2" x14ac:dyDescent="0.25">
      <c r="A248" s="19" t="s">
        <v>34</v>
      </c>
      <c r="B248" s="4" t="s">
        <v>113</v>
      </c>
      <c r="C248" s="4" t="s">
        <v>246</v>
      </c>
      <c r="D248" s="34">
        <v>800</v>
      </c>
      <c r="E248" s="16">
        <v>4653.1000000000004</v>
      </c>
      <c r="F248" s="16"/>
      <c r="G248" s="16"/>
    </row>
    <row r="249" spans="1:7" ht="30" outlineLevel="2" x14ac:dyDescent="0.25">
      <c r="A249" s="19" t="s">
        <v>244</v>
      </c>
      <c r="B249" s="4" t="s">
        <v>113</v>
      </c>
      <c r="C249" s="4" t="s">
        <v>650</v>
      </c>
      <c r="D249" s="34"/>
      <c r="E249" s="16">
        <f>E250</f>
        <v>877.3</v>
      </c>
      <c r="F249" s="16">
        <f t="shared" ref="F249:G249" si="39">F250</f>
        <v>0</v>
      </c>
      <c r="G249" s="16">
        <f t="shared" si="39"/>
        <v>0</v>
      </c>
    </row>
    <row r="250" spans="1:7" outlineLevel="2" x14ac:dyDescent="0.25">
      <c r="A250" s="19" t="s">
        <v>34</v>
      </c>
      <c r="B250" s="4" t="s">
        <v>113</v>
      </c>
      <c r="C250" s="4" t="s">
        <v>650</v>
      </c>
      <c r="D250" s="34">
        <v>800</v>
      </c>
      <c r="E250" s="16">
        <f>44.3+833</f>
        <v>877.3</v>
      </c>
      <c r="F250" s="16">
        <v>0</v>
      </c>
      <c r="G250" s="16">
        <v>0</v>
      </c>
    </row>
    <row r="251" spans="1:7" ht="45" outlineLevel="2" x14ac:dyDescent="0.25">
      <c r="A251" s="32" t="s">
        <v>159</v>
      </c>
      <c r="B251" s="4" t="s">
        <v>113</v>
      </c>
      <c r="C251" s="4" t="s">
        <v>160</v>
      </c>
      <c r="D251" s="34"/>
      <c r="E251" s="16">
        <f>E252</f>
        <v>2010.1</v>
      </c>
      <c r="F251" s="16">
        <f t="shared" ref="E251:G252" si="40">F252</f>
        <v>995.1</v>
      </c>
      <c r="G251" s="16">
        <f t="shared" si="40"/>
        <v>995.1</v>
      </c>
    </row>
    <row r="252" spans="1:7" ht="30" outlineLevel="2" x14ac:dyDescent="0.25">
      <c r="A252" s="32" t="s">
        <v>161</v>
      </c>
      <c r="B252" s="4" t="s">
        <v>113</v>
      </c>
      <c r="C252" s="4" t="s">
        <v>162</v>
      </c>
      <c r="D252" s="34"/>
      <c r="E252" s="16">
        <f t="shared" si="40"/>
        <v>2010.1</v>
      </c>
      <c r="F252" s="16">
        <f t="shared" si="40"/>
        <v>995.1</v>
      </c>
      <c r="G252" s="16">
        <f t="shared" si="40"/>
        <v>995.1</v>
      </c>
    </row>
    <row r="253" spans="1:7" ht="30" outlineLevel="2" x14ac:dyDescent="0.25">
      <c r="A253" s="22" t="s">
        <v>228</v>
      </c>
      <c r="B253" s="4" t="s">
        <v>113</v>
      </c>
      <c r="C253" s="4" t="s">
        <v>162</v>
      </c>
      <c r="D253" s="34">
        <v>200</v>
      </c>
      <c r="E253" s="16">
        <v>2010.1</v>
      </c>
      <c r="F253" s="16">
        <v>995.1</v>
      </c>
      <c r="G253" s="1">
        <v>995.1</v>
      </c>
    </row>
    <row r="254" spans="1:7" s="83" customFormat="1" ht="60" outlineLevel="2" x14ac:dyDescent="0.25">
      <c r="A254" s="32" t="s">
        <v>209</v>
      </c>
      <c r="B254" s="4" t="s">
        <v>113</v>
      </c>
      <c r="C254" s="4" t="s">
        <v>210</v>
      </c>
      <c r="D254" s="34"/>
      <c r="E254" s="16">
        <f>E255</f>
        <v>1935.5</v>
      </c>
      <c r="F254" s="16">
        <f t="shared" ref="F254:G256" si="41">F255</f>
        <v>955.6</v>
      </c>
      <c r="G254" s="16">
        <f t="shared" si="41"/>
        <v>596.6</v>
      </c>
    </row>
    <row r="255" spans="1:7" s="83" customFormat="1" ht="60" outlineLevel="2" x14ac:dyDescent="0.25">
      <c r="A255" s="32" t="s">
        <v>211</v>
      </c>
      <c r="B255" s="4" t="s">
        <v>113</v>
      </c>
      <c r="C255" s="4" t="s">
        <v>212</v>
      </c>
      <c r="D255" s="34"/>
      <c r="E255" s="16">
        <f>E256</f>
        <v>1935.5</v>
      </c>
      <c r="F255" s="16">
        <f t="shared" si="41"/>
        <v>955.6</v>
      </c>
      <c r="G255" s="16">
        <f t="shared" si="41"/>
        <v>596.6</v>
      </c>
    </row>
    <row r="256" spans="1:7" s="83" customFormat="1" outlineLevel="2" x14ac:dyDescent="0.25">
      <c r="A256" s="32" t="s">
        <v>222</v>
      </c>
      <c r="B256" s="4" t="s">
        <v>113</v>
      </c>
      <c r="C256" s="4" t="s">
        <v>223</v>
      </c>
      <c r="D256" s="34"/>
      <c r="E256" s="16">
        <f>E257</f>
        <v>1935.5</v>
      </c>
      <c r="F256" s="16">
        <f t="shared" si="41"/>
        <v>955.6</v>
      </c>
      <c r="G256" s="16">
        <f t="shared" si="41"/>
        <v>596.6</v>
      </c>
    </row>
    <row r="257" spans="1:7" s="83" customFormat="1" ht="30" outlineLevel="2" x14ac:dyDescent="0.25">
      <c r="A257" s="19" t="s">
        <v>228</v>
      </c>
      <c r="B257" s="4" t="s">
        <v>113</v>
      </c>
      <c r="C257" s="4" t="s">
        <v>223</v>
      </c>
      <c r="D257" s="34">
        <v>200</v>
      </c>
      <c r="E257" s="16">
        <f>714+1221.5</f>
        <v>1935.5</v>
      </c>
      <c r="F257" s="16">
        <v>955.6</v>
      </c>
      <c r="G257" s="1">
        <v>596.6</v>
      </c>
    </row>
    <row r="258" spans="1:7" ht="45" outlineLevel="2" x14ac:dyDescent="0.25">
      <c r="A258" s="19" t="s">
        <v>226</v>
      </c>
      <c r="B258" s="4" t="s">
        <v>113</v>
      </c>
      <c r="C258" s="4" t="s">
        <v>227</v>
      </c>
      <c r="D258" s="34"/>
      <c r="E258" s="16">
        <f>E259</f>
        <v>7412.7000000000007</v>
      </c>
      <c r="F258" s="16">
        <f t="shared" ref="F258:G260" si="42">F259</f>
        <v>0</v>
      </c>
      <c r="G258" s="16">
        <f t="shared" si="42"/>
        <v>0</v>
      </c>
    </row>
    <row r="259" spans="1:7" ht="60" outlineLevel="2" x14ac:dyDescent="0.25">
      <c r="A259" s="19" t="s">
        <v>232</v>
      </c>
      <c r="B259" s="4" t="s">
        <v>113</v>
      </c>
      <c r="C259" s="4" t="s">
        <v>233</v>
      </c>
      <c r="D259" s="34"/>
      <c r="E259" s="16">
        <f>E260</f>
        <v>7412.7000000000007</v>
      </c>
      <c r="F259" s="16">
        <f t="shared" si="42"/>
        <v>0</v>
      </c>
      <c r="G259" s="16">
        <f t="shared" si="42"/>
        <v>0</v>
      </c>
    </row>
    <row r="260" spans="1:7" ht="30" outlineLevel="2" x14ac:dyDescent="0.25">
      <c r="A260" s="19" t="s">
        <v>221</v>
      </c>
      <c r="B260" s="4" t="s">
        <v>113</v>
      </c>
      <c r="C260" s="4" t="s">
        <v>234</v>
      </c>
      <c r="D260" s="34"/>
      <c r="E260" s="16">
        <f>E261</f>
        <v>7412.7000000000007</v>
      </c>
      <c r="F260" s="16">
        <f t="shared" si="42"/>
        <v>0</v>
      </c>
      <c r="G260" s="16">
        <f t="shared" si="42"/>
        <v>0</v>
      </c>
    </row>
    <row r="261" spans="1:7" ht="30" outlineLevel="2" x14ac:dyDescent="0.25">
      <c r="A261" s="19" t="s">
        <v>65</v>
      </c>
      <c r="B261" s="4" t="s">
        <v>113</v>
      </c>
      <c r="C261" s="4" t="s">
        <v>234</v>
      </c>
      <c r="D261" s="34">
        <v>400</v>
      </c>
      <c r="E261" s="16">
        <v>7412.7000000000007</v>
      </c>
      <c r="F261" s="16">
        <v>0</v>
      </c>
      <c r="G261" s="1">
        <v>0</v>
      </c>
    </row>
    <row r="262" spans="1:7" ht="45" outlineLevel="2" x14ac:dyDescent="0.25">
      <c r="A262" s="19" t="s">
        <v>653</v>
      </c>
      <c r="B262" s="4" t="s">
        <v>113</v>
      </c>
      <c r="C262" s="4" t="s">
        <v>656</v>
      </c>
      <c r="D262" s="34"/>
      <c r="E262" s="16">
        <f>E263</f>
        <v>13090.4</v>
      </c>
      <c r="F262" s="16">
        <f t="shared" ref="F262:G263" si="43">F263</f>
        <v>0</v>
      </c>
      <c r="G262" s="16">
        <f t="shared" si="43"/>
        <v>0</v>
      </c>
    </row>
    <row r="263" spans="1:7" ht="45" outlineLevel="2" x14ac:dyDescent="0.25">
      <c r="A263" s="19" t="s">
        <v>654</v>
      </c>
      <c r="B263" s="4" t="s">
        <v>113</v>
      </c>
      <c r="C263" s="4" t="s">
        <v>657</v>
      </c>
      <c r="D263" s="34"/>
      <c r="E263" s="16">
        <f>E264</f>
        <v>13090.4</v>
      </c>
      <c r="F263" s="16">
        <f t="shared" si="43"/>
        <v>0</v>
      </c>
      <c r="G263" s="16">
        <f t="shared" si="43"/>
        <v>0</v>
      </c>
    </row>
    <row r="264" spans="1:7" ht="60" outlineLevel="2" x14ac:dyDescent="0.25">
      <c r="A264" s="19" t="s">
        <v>655</v>
      </c>
      <c r="B264" s="4" t="s">
        <v>113</v>
      </c>
      <c r="C264" s="4" t="s">
        <v>658</v>
      </c>
      <c r="D264" s="34"/>
      <c r="E264" s="16">
        <f>E265+E266</f>
        <v>13090.4</v>
      </c>
      <c r="F264" s="16">
        <f t="shared" ref="F264:G264" si="44">F265+F266</f>
        <v>0</v>
      </c>
      <c r="G264" s="16">
        <f t="shared" si="44"/>
        <v>0</v>
      </c>
    </row>
    <row r="265" spans="1:7" ht="30" outlineLevel="2" x14ac:dyDescent="0.25">
      <c r="A265" s="19" t="s">
        <v>65</v>
      </c>
      <c r="B265" s="4" t="s">
        <v>113</v>
      </c>
      <c r="C265" s="4" t="s">
        <v>658</v>
      </c>
      <c r="D265" s="34">
        <v>400</v>
      </c>
      <c r="E265" s="16">
        <f>13090.4-161.2</f>
        <v>12929.199999999999</v>
      </c>
      <c r="F265" s="16">
        <v>0</v>
      </c>
      <c r="G265" s="1">
        <v>0</v>
      </c>
    </row>
    <row r="266" spans="1:7" outlineLevel="2" x14ac:dyDescent="0.25">
      <c r="A266" s="19" t="s">
        <v>34</v>
      </c>
      <c r="B266" s="4" t="s">
        <v>113</v>
      </c>
      <c r="C266" s="4" t="s">
        <v>658</v>
      </c>
      <c r="D266" s="34">
        <v>800</v>
      </c>
      <c r="E266" s="16">
        <v>161.19999999999999</v>
      </c>
      <c r="F266" s="16">
        <v>0</v>
      </c>
      <c r="G266" s="1">
        <v>0</v>
      </c>
    </row>
    <row r="267" spans="1:7" ht="75" outlineLevel="2" x14ac:dyDescent="0.25">
      <c r="A267" s="32" t="s">
        <v>114</v>
      </c>
      <c r="B267" s="4" t="s">
        <v>113</v>
      </c>
      <c r="C267" s="4" t="s">
        <v>115</v>
      </c>
      <c r="D267" s="34"/>
      <c r="E267" s="16">
        <f>E268+E275</f>
        <v>21232.799999999999</v>
      </c>
      <c r="F267" s="16">
        <f t="shared" ref="F267:G267" si="45">F268+F275</f>
        <v>14713</v>
      </c>
      <c r="G267" s="16">
        <f t="shared" si="45"/>
        <v>9322.2000000000007</v>
      </c>
    </row>
    <row r="268" spans="1:7" ht="45" outlineLevel="2" x14ac:dyDescent="0.25">
      <c r="A268" s="32" t="s">
        <v>120</v>
      </c>
      <c r="B268" s="4" t="s">
        <v>113</v>
      </c>
      <c r="C268" s="4" t="s">
        <v>121</v>
      </c>
      <c r="D268" s="34"/>
      <c r="E268" s="16">
        <f>E269+E272</f>
        <v>4854.3</v>
      </c>
      <c r="F268" s="16">
        <f>F269+F272</f>
        <v>4654.3</v>
      </c>
      <c r="G268" s="16">
        <f>G269+G272</f>
        <v>4654.3</v>
      </c>
    </row>
    <row r="269" spans="1:7" ht="45" outlineLevel="2" x14ac:dyDescent="0.25">
      <c r="A269" s="19" t="s">
        <v>163</v>
      </c>
      <c r="B269" s="4" t="s">
        <v>113</v>
      </c>
      <c r="C269" s="4" t="s">
        <v>164</v>
      </c>
      <c r="D269" s="34"/>
      <c r="E269" s="16">
        <f t="shared" ref="E269:G270" si="46">E270</f>
        <v>4359.3</v>
      </c>
      <c r="F269" s="16">
        <f t="shared" si="46"/>
        <v>4588.6000000000004</v>
      </c>
      <c r="G269" s="16">
        <f t="shared" si="46"/>
        <v>4588.6000000000004</v>
      </c>
    </row>
    <row r="270" spans="1:7" ht="60" outlineLevel="2" x14ac:dyDescent="0.25">
      <c r="A270" s="43" t="s">
        <v>165</v>
      </c>
      <c r="B270" s="4" t="s">
        <v>113</v>
      </c>
      <c r="C270" s="13" t="s">
        <v>166</v>
      </c>
      <c r="D270" s="34"/>
      <c r="E270" s="16">
        <f t="shared" si="46"/>
        <v>4359.3</v>
      </c>
      <c r="F270" s="16">
        <f t="shared" si="46"/>
        <v>4588.6000000000004</v>
      </c>
      <c r="G270" s="16">
        <f t="shared" si="46"/>
        <v>4588.6000000000004</v>
      </c>
    </row>
    <row r="271" spans="1:7" outlineLevel="2" x14ac:dyDescent="0.25">
      <c r="A271" s="19" t="s">
        <v>34</v>
      </c>
      <c r="B271" s="4" t="s">
        <v>113</v>
      </c>
      <c r="C271" s="13" t="s">
        <v>166</v>
      </c>
      <c r="D271" s="34">
        <v>800</v>
      </c>
      <c r="E271" s="16">
        <v>4359.3</v>
      </c>
      <c r="F271" s="16">
        <v>4588.6000000000004</v>
      </c>
      <c r="G271" s="1">
        <v>4588.6000000000004</v>
      </c>
    </row>
    <row r="272" spans="1:7" ht="45" outlineLevel="2" x14ac:dyDescent="0.25">
      <c r="A272" s="19" t="s">
        <v>167</v>
      </c>
      <c r="B272" s="4" t="s">
        <v>113</v>
      </c>
      <c r="C272" s="4" t="s">
        <v>168</v>
      </c>
      <c r="D272" s="34"/>
      <c r="E272" s="16">
        <f t="shared" ref="E272:G273" si="47">E273</f>
        <v>495</v>
      </c>
      <c r="F272" s="16">
        <f t="shared" si="47"/>
        <v>65.7</v>
      </c>
      <c r="G272" s="16">
        <f t="shared" si="47"/>
        <v>65.7</v>
      </c>
    </row>
    <row r="273" spans="1:7" ht="60" outlineLevel="2" x14ac:dyDescent="0.25">
      <c r="A273" s="19" t="s">
        <v>169</v>
      </c>
      <c r="B273" s="4" t="s">
        <v>113</v>
      </c>
      <c r="C273" s="4" t="s">
        <v>170</v>
      </c>
      <c r="D273" s="34"/>
      <c r="E273" s="16">
        <f t="shared" si="47"/>
        <v>495</v>
      </c>
      <c r="F273" s="16">
        <f t="shared" si="47"/>
        <v>65.7</v>
      </c>
      <c r="G273" s="16">
        <f t="shared" si="47"/>
        <v>65.7</v>
      </c>
    </row>
    <row r="274" spans="1:7" ht="30" outlineLevel="2" x14ac:dyDescent="0.25">
      <c r="A274" s="22" t="s">
        <v>228</v>
      </c>
      <c r="B274" s="4" t="s">
        <v>113</v>
      </c>
      <c r="C274" s="4" t="s">
        <v>170</v>
      </c>
      <c r="D274" s="34">
        <v>200</v>
      </c>
      <c r="E274" s="16">
        <v>495</v>
      </c>
      <c r="F274" s="16">
        <v>65.7</v>
      </c>
      <c r="G274" s="1">
        <v>65.7</v>
      </c>
    </row>
    <row r="275" spans="1:7" ht="30" outlineLevel="2" x14ac:dyDescent="0.25">
      <c r="A275" s="19" t="s">
        <v>265</v>
      </c>
      <c r="B275" s="4" t="s">
        <v>113</v>
      </c>
      <c r="C275" s="4" t="s">
        <v>266</v>
      </c>
      <c r="D275" s="34"/>
      <c r="E275" s="16">
        <f>E276</f>
        <v>16378.5</v>
      </c>
      <c r="F275" s="16">
        <f t="shared" ref="F275:G279" si="48">F276</f>
        <v>10058.700000000001</v>
      </c>
      <c r="G275" s="16">
        <f t="shared" si="48"/>
        <v>4667.8999999999996</v>
      </c>
    </row>
    <row r="276" spans="1:7" ht="45" outlineLevel="2" x14ac:dyDescent="0.25">
      <c r="A276" s="19" t="s">
        <v>116</v>
      </c>
      <c r="B276" s="4" t="s">
        <v>113</v>
      </c>
      <c r="C276" s="4" t="s">
        <v>117</v>
      </c>
      <c r="D276" s="34"/>
      <c r="E276" s="16">
        <f>E279+E277</f>
        <v>16378.5</v>
      </c>
      <c r="F276" s="16">
        <f t="shared" ref="F276:G276" si="49">F279+F277</f>
        <v>10058.700000000001</v>
      </c>
      <c r="G276" s="16">
        <f t="shared" si="49"/>
        <v>4667.8999999999996</v>
      </c>
    </row>
    <row r="277" spans="1:7" ht="30" outlineLevel="2" x14ac:dyDescent="0.25">
      <c r="A277" s="32" t="s">
        <v>659</v>
      </c>
      <c r="B277" s="4" t="s">
        <v>113</v>
      </c>
      <c r="C277" s="4" t="s">
        <v>661</v>
      </c>
      <c r="D277" s="34"/>
      <c r="E277" s="16">
        <f>E278</f>
        <v>2878.5</v>
      </c>
      <c r="F277" s="16">
        <f t="shared" ref="F277:G277" si="50">F278</f>
        <v>2582.1999999999998</v>
      </c>
      <c r="G277" s="16">
        <f t="shared" si="50"/>
        <v>0</v>
      </c>
    </row>
    <row r="278" spans="1:7" ht="30" outlineLevel="2" x14ac:dyDescent="0.25">
      <c r="A278" s="32" t="s">
        <v>660</v>
      </c>
      <c r="B278" s="4" t="s">
        <v>113</v>
      </c>
      <c r="C278" s="4" t="s">
        <v>661</v>
      </c>
      <c r="D278" s="34">
        <v>200</v>
      </c>
      <c r="E278" s="16">
        <f>2098.4-326.5+1106.6</f>
        <v>2878.5</v>
      </c>
      <c r="F278" s="16">
        <v>2582.1999999999998</v>
      </c>
      <c r="G278" s="16">
        <v>0</v>
      </c>
    </row>
    <row r="279" spans="1:7" ht="75" outlineLevel="2" x14ac:dyDescent="0.25">
      <c r="A279" s="19" t="s">
        <v>224</v>
      </c>
      <c r="B279" s="4" t="s">
        <v>113</v>
      </c>
      <c r="C279" s="4" t="s">
        <v>225</v>
      </c>
      <c r="D279" s="34"/>
      <c r="E279" s="16">
        <f>E280</f>
        <v>13500</v>
      </c>
      <c r="F279" s="16">
        <f t="shared" si="48"/>
        <v>7476.5</v>
      </c>
      <c r="G279" s="16">
        <f t="shared" si="48"/>
        <v>4667.8999999999996</v>
      </c>
    </row>
    <row r="280" spans="1:7" ht="30" outlineLevel="2" x14ac:dyDescent="0.25">
      <c r="A280" s="19" t="s">
        <v>228</v>
      </c>
      <c r="B280" s="4" t="s">
        <v>113</v>
      </c>
      <c r="C280" s="4" t="s">
        <v>225</v>
      </c>
      <c r="D280" s="34">
        <v>200</v>
      </c>
      <c r="E280" s="16">
        <f>8934.7+4565.3</f>
        <v>13500</v>
      </c>
      <c r="F280" s="16">
        <v>7476.5</v>
      </c>
      <c r="G280" s="1">
        <v>4667.8999999999996</v>
      </c>
    </row>
    <row r="281" spans="1:7" outlineLevel="1" x14ac:dyDescent="0.25">
      <c r="A281" s="32" t="s">
        <v>118</v>
      </c>
      <c r="B281" s="4" t="s">
        <v>119</v>
      </c>
      <c r="C281" s="4"/>
      <c r="D281" s="34"/>
      <c r="E281" s="16">
        <f>E282</f>
        <v>3351544.9000000004</v>
      </c>
      <c r="F281" s="16">
        <f t="shared" ref="F281:G282" si="51">F282</f>
        <v>592760.90000000014</v>
      </c>
      <c r="G281" s="16">
        <f t="shared" si="51"/>
        <v>236993.2</v>
      </c>
    </row>
    <row r="282" spans="1:7" ht="75" outlineLevel="2" x14ac:dyDescent="0.25">
      <c r="A282" s="32" t="s">
        <v>114</v>
      </c>
      <c r="B282" s="4" t="s">
        <v>119</v>
      </c>
      <c r="C282" s="4" t="s">
        <v>115</v>
      </c>
      <c r="D282" s="34"/>
      <c r="E282" s="16">
        <f>E283</f>
        <v>3351544.9000000004</v>
      </c>
      <c r="F282" s="16">
        <f t="shared" si="51"/>
        <v>592760.90000000014</v>
      </c>
      <c r="G282" s="16">
        <f t="shared" si="51"/>
        <v>236993.2</v>
      </c>
    </row>
    <row r="283" spans="1:7" ht="45" outlineLevel="2" x14ac:dyDescent="0.25">
      <c r="A283" s="32" t="s">
        <v>120</v>
      </c>
      <c r="B283" s="4" t="s">
        <v>119</v>
      </c>
      <c r="C283" s="4" t="s">
        <v>121</v>
      </c>
      <c r="D283" s="34"/>
      <c r="E283" s="16">
        <f>E284+E315+E325+E322</f>
        <v>3351544.9000000004</v>
      </c>
      <c r="F283" s="16">
        <f t="shared" ref="F283:G283" si="52">F284+F315+F325+F322</f>
        <v>592760.90000000014</v>
      </c>
      <c r="G283" s="16">
        <f t="shared" si="52"/>
        <v>236993.2</v>
      </c>
    </row>
    <row r="284" spans="1:7" ht="45" outlineLevel="2" x14ac:dyDescent="0.25">
      <c r="A284" s="19" t="s">
        <v>122</v>
      </c>
      <c r="B284" s="4" t="s">
        <v>119</v>
      </c>
      <c r="C284" s="4" t="s">
        <v>123</v>
      </c>
      <c r="D284" s="34"/>
      <c r="E284" s="16">
        <f>E290+E304+E308+E285+E292+E298+E300+E302+E311+E306+E288+E294+E296+E313</f>
        <v>3314307.7</v>
      </c>
      <c r="F284" s="16">
        <f t="shared" ref="F284:G284" si="53">F290+F304+F308+F285+F292+F298+F300+F302+F311+F306+F288+F294+F296+F313</f>
        <v>585784.10000000009</v>
      </c>
      <c r="G284" s="16">
        <f t="shared" si="53"/>
        <v>222261.2</v>
      </c>
    </row>
    <row r="285" spans="1:7" ht="30" outlineLevel="2" x14ac:dyDescent="0.25">
      <c r="A285" s="84" t="s">
        <v>124</v>
      </c>
      <c r="B285" s="4" t="s">
        <v>119</v>
      </c>
      <c r="C285" s="4" t="s">
        <v>125</v>
      </c>
      <c r="D285" s="34"/>
      <c r="E285" s="16">
        <f>E287+E286</f>
        <v>488186.59999999992</v>
      </c>
      <c r="F285" s="16">
        <f t="shared" ref="F285:G285" si="54">F287+F286</f>
        <v>333691.2</v>
      </c>
      <c r="G285" s="16">
        <f t="shared" si="54"/>
        <v>35818.800000000003</v>
      </c>
    </row>
    <row r="286" spans="1:7" ht="30" outlineLevel="2" x14ac:dyDescent="0.25">
      <c r="A286" s="22" t="s">
        <v>228</v>
      </c>
      <c r="B286" s="39" t="s">
        <v>119</v>
      </c>
      <c r="C286" s="39" t="s">
        <v>125</v>
      </c>
      <c r="D286" s="34">
        <v>200</v>
      </c>
      <c r="E286" s="16">
        <f>26881.2+990.6+15519.5+1137.1+17814.4</f>
        <v>62342.8</v>
      </c>
      <c r="F286" s="16">
        <v>333691.2</v>
      </c>
      <c r="G286" s="33">
        <v>35818.800000000003</v>
      </c>
    </row>
    <row r="287" spans="1:7" ht="30" outlineLevel="2" x14ac:dyDescent="0.25">
      <c r="A287" s="19" t="s">
        <v>65</v>
      </c>
      <c r="B287" s="4" t="s">
        <v>119</v>
      </c>
      <c r="C287" s="4" t="s">
        <v>125</v>
      </c>
      <c r="D287" s="34">
        <v>400</v>
      </c>
      <c r="E287" s="16">
        <f>444316.6-12120-6205.9+0.1-147</f>
        <v>425843.79999999993</v>
      </c>
      <c r="F287" s="16">
        <v>0</v>
      </c>
      <c r="G287" s="1">
        <v>0</v>
      </c>
    </row>
    <row r="288" spans="1:7" ht="45" outlineLevel="2" x14ac:dyDescent="0.25">
      <c r="A288" s="19" t="s">
        <v>623</v>
      </c>
      <c r="B288" s="39" t="s">
        <v>119</v>
      </c>
      <c r="C288" s="39" t="s">
        <v>624</v>
      </c>
      <c r="D288" s="34"/>
      <c r="E288" s="16">
        <f>E289</f>
        <v>1212.5999999999999</v>
      </c>
      <c r="F288" s="16">
        <f t="shared" ref="F288:G288" si="55">F289</f>
        <v>0</v>
      </c>
      <c r="G288" s="16">
        <f t="shared" si="55"/>
        <v>0</v>
      </c>
    </row>
    <row r="289" spans="1:7" ht="30" outlineLevel="2" x14ac:dyDescent="0.25">
      <c r="A289" s="19" t="s">
        <v>65</v>
      </c>
      <c r="B289" s="39" t="s">
        <v>119</v>
      </c>
      <c r="C289" s="39" t="s">
        <v>624</v>
      </c>
      <c r="D289" s="34">
        <v>400</v>
      </c>
      <c r="E289" s="16">
        <v>1212.5999999999999</v>
      </c>
      <c r="F289" s="16">
        <v>0</v>
      </c>
      <c r="G289" s="1">
        <v>0</v>
      </c>
    </row>
    <row r="290" spans="1:7" ht="105.75" customHeight="1" outlineLevel="2" x14ac:dyDescent="0.25">
      <c r="A290" s="19" t="s">
        <v>248</v>
      </c>
      <c r="B290" s="4" t="s">
        <v>119</v>
      </c>
      <c r="C290" s="4" t="s">
        <v>675</v>
      </c>
      <c r="D290" s="34"/>
      <c r="E290" s="16">
        <f>E291</f>
        <v>2544898.4</v>
      </c>
      <c r="F290" s="16">
        <f>F291</f>
        <v>0</v>
      </c>
      <c r="G290" s="16">
        <f>G291</f>
        <v>0</v>
      </c>
    </row>
    <row r="291" spans="1:7" outlineLevel="2" x14ac:dyDescent="0.25">
      <c r="A291" s="19" t="s">
        <v>34</v>
      </c>
      <c r="B291" s="4" t="s">
        <v>119</v>
      </c>
      <c r="C291" s="4" t="s">
        <v>675</v>
      </c>
      <c r="D291" s="34">
        <v>800</v>
      </c>
      <c r="E291" s="16">
        <v>2544898.4</v>
      </c>
      <c r="F291" s="16">
        <v>0</v>
      </c>
      <c r="G291" s="1">
        <v>0</v>
      </c>
    </row>
    <row r="292" spans="1:7" ht="45" outlineLevel="2" x14ac:dyDescent="0.25">
      <c r="A292" s="19" t="s">
        <v>280</v>
      </c>
      <c r="B292" s="4" t="s">
        <v>119</v>
      </c>
      <c r="C292" s="4" t="s">
        <v>281</v>
      </c>
      <c r="D292" s="34"/>
      <c r="E292" s="16">
        <f>E293</f>
        <v>8000</v>
      </c>
      <c r="F292" s="16">
        <f>F293</f>
        <v>0</v>
      </c>
      <c r="G292" s="16">
        <f>G293</f>
        <v>0</v>
      </c>
    </row>
    <row r="293" spans="1:7" ht="30" outlineLevel="2" x14ac:dyDescent="0.25">
      <c r="A293" s="22" t="s">
        <v>228</v>
      </c>
      <c r="B293" s="4" t="s">
        <v>119</v>
      </c>
      <c r="C293" s="4" t="s">
        <v>281</v>
      </c>
      <c r="D293" s="34">
        <v>200</v>
      </c>
      <c r="E293" s="16">
        <v>8000</v>
      </c>
      <c r="F293" s="16">
        <v>0</v>
      </c>
      <c r="G293" s="1">
        <v>0</v>
      </c>
    </row>
    <row r="294" spans="1:7" ht="45" outlineLevel="2" x14ac:dyDescent="0.25">
      <c r="A294" s="77" t="s">
        <v>665</v>
      </c>
      <c r="B294" s="4" t="s">
        <v>119</v>
      </c>
      <c r="C294" s="4" t="s">
        <v>666</v>
      </c>
      <c r="D294" s="34"/>
      <c r="E294" s="16">
        <f>E295</f>
        <v>0</v>
      </c>
      <c r="F294" s="16">
        <f t="shared" ref="F294:G294" si="56">F295</f>
        <v>12386.9</v>
      </c>
      <c r="G294" s="16">
        <f t="shared" si="56"/>
        <v>0</v>
      </c>
    </row>
    <row r="295" spans="1:7" ht="30" outlineLevel="2" x14ac:dyDescent="0.25">
      <c r="A295" s="77" t="s">
        <v>65</v>
      </c>
      <c r="B295" s="4" t="s">
        <v>119</v>
      </c>
      <c r="C295" s="4" t="s">
        <v>666</v>
      </c>
      <c r="D295" s="34">
        <v>400</v>
      </c>
      <c r="E295" s="16">
        <v>0</v>
      </c>
      <c r="F295" s="16">
        <v>12386.9</v>
      </c>
      <c r="G295" s="1">
        <v>0</v>
      </c>
    </row>
    <row r="296" spans="1:7" ht="60" outlineLevel="2" x14ac:dyDescent="0.25">
      <c r="A296" s="19" t="s">
        <v>663</v>
      </c>
      <c r="B296" s="4" t="s">
        <v>119</v>
      </c>
      <c r="C296" s="4" t="s">
        <v>664</v>
      </c>
      <c r="D296" s="34"/>
      <c r="E296" s="16">
        <f>E297</f>
        <v>105</v>
      </c>
      <c r="F296" s="16">
        <f t="shared" ref="F296:G296" si="57">F297</f>
        <v>0</v>
      </c>
      <c r="G296" s="16">
        <f t="shared" si="57"/>
        <v>0</v>
      </c>
    </row>
    <row r="297" spans="1:7" ht="30" outlineLevel="2" x14ac:dyDescent="0.25">
      <c r="A297" s="19" t="s">
        <v>228</v>
      </c>
      <c r="B297" s="4" t="s">
        <v>119</v>
      </c>
      <c r="C297" s="4" t="s">
        <v>664</v>
      </c>
      <c r="D297" s="34">
        <v>200</v>
      </c>
      <c r="E297" s="16">
        <v>105</v>
      </c>
      <c r="F297" s="16">
        <v>0</v>
      </c>
      <c r="G297" s="1">
        <v>0</v>
      </c>
    </row>
    <row r="298" spans="1:7" ht="30" outlineLevel="2" x14ac:dyDescent="0.25">
      <c r="A298" s="19" t="s">
        <v>605</v>
      </c>
      <c r="B298" s="39" t="s">
        <v>119</v>
      </c>
      <c r="C298" s="39" t="s">
        <v>606</v>
      </c>
      <c r="D298" s="34"/>
      <c r="E298" s="16">
        <f>E299</f>
        <v>4131.6000000000004</v>
      </c>
      <c r="F298" s="16">
        <f t="shared" ref="F298:G298" si="58">F299</f>
        <v>0</v>
      </c>
      <c r="G298" s="16">
        <f t="shared" si="58"/>
        <v>0</v>
      </c>
    </row>
    <row r="299" spans="1:7" ht="30" outlineLevel="2" x14ac:dyDescent="0.25">
      <c r="A299" s="19" t="s">
        <v>65</v>
      </c>
      <c r="B299" s="39" t="s">
        <v>119</v>
      </c>
      <c r="C299" s="39" t="s">
        <v>606</v>
      </c>
      <c r="D299" s="34">
        <v>400</v>
      </c>
      <c r="E299" s="16">
        <f>4131.6</f>
        <v>4131.6000000000004</v>
      </c>
      <c r="F299" s="16">
        <v>0</v>
      </c>
      <c r="G299" s="1">
        <v>0</v>
      </c>
    </row>
    <row r="300" spans="1:7" ht="45" outlineLevel="2" x14ac:dyDescent="0.25">
      <c r="A300" s="19" t="s">
        <v>607</v>
      </c>
      <c r="B300" s="39" t="s">
        <v>119</v>
      </c>
      <c r="C300" s="39" t="s">
        <v>609</v>
      </c>
      <c r="D300" s="34"/>
      <c r="E300" s="16">
        <f>E301</f>
        <v>20185</v>
      </c>
      <c r="F300" s="16">
        <f t="shared" ref="F300:G300" si="59">F301</f>
        <v>0</v>
      </c>
      <c r="G300" s="16">
        <f t="shared" si="59"/>
        <v>0</v>
      </c>
    </row>
    <row r="301" spans="1:7" ht="30" outlineLevel="2" x14ac:dyDescent="0.25">
      <c r="A301" s="19" t="s">
        <v>65</v>
      </c>
      <c r="B301" s="39" t="s">
        <v>119</v>
      </c>
      <c r="C301" s="39" t="s">
        <v>609</v>
      </c>
      <c r="D301" s="34">
        <v>400</v>
      </c>
      <c r="E301" s="16">
        <v>20185</v>
      </c>
      <c r="F301" s="16">
        <v>0</v>
      </c>
      <c r="G301" s="16">
        <v>0</v>
      </c>
    </row>
    <row r="302" spans="1:7" ht="45" outlineLevel="2" x14ac:dyDescent="0.25">
      <c r="A302" s="19" t="s">
        <v>608</v>
      </c>
      <c r="B302" s="39" t="s">
        <v>119</v>
      </c>
      <c r="C302" s="39" t="s">
        <v>610</v>
      </c>
      <c r="D302" s="34"/>
      <c r="E302" s="16">
        <f>E303</f>
        <v>599</v>
      </c>
      <c r="F302" s="16">
        <f t="shared" ref="F302:G302" si="60">F303</f>
        <v>0</v>
      </c>
      <c r="G302" s="16">
        <f t="shared" si="60"/>
        <v>0</v>
      </c>
    </row>
    <row r="303" spans="1:7" ht="30" outlineLevel="2" x14ac:dyDescent="0.25">
      <c r="A303" s="19" t="s">
        <v>65</v>
      </c>
      <c r="B303" s="39" t="s">
        <v>119</v>
      </c>
      <c r="C303" s="39" t="s">
        <v>610</v>
      </c>
      <c r="D303" s="34">
        <v>400</v>
      </c>
      <c r="E303" s="16">
        <v>599</v>
      </c>
      <c r="F303" s="16">
        <v>0</v>
      </c>
      <c r="G303" s="1">
        <v>0</v>
      </c>
    </row>
    <row r="304" spans="1:7" ht="45" outlineLevel="2" x14ac:dyDescent="0.25">
      <c r="A304" s="19" t="s">
        <v>240</v>
      </c>
      <c r="B304" s="4" t="s">
        <v>119</v>
      </c>
      <c r="C304" s="4" t="s">
        <v>241</v>
      </c>
      <c r="D304" s="34"/>
      <c r="E304" s="16">
        <f>E305</f>
        <v>80294.3</v>
      </c>
      <c r="F304" s="16">
        <f>F305</f>
        <v>170146.2</v>
      </c>
      <c r="G304" s="16">
        <f>G305</f>
        <v>14878</v>
      </c>
    </row>
    <row r="305" spans="1:7" outlineLevel="2" x14ac:dyDescent="0.25">
      <c r="A305" s="19" t="s">
        <v>34</v>
      </c>
      <c r="B305" s="4" t="s">
        <v>119</v>
      </c>
      <c r="C305" s="4" t="s">
        <v>241</v>
      </c>
      <c r="D305" s="34">
        <v>800</v>
      </c>
      <c r="E305" s="16">
        <v>80294.3</v>
      </c>
      <c r="F305" s="16">
        <v>170146.2</v>
      </c>
      <c r="G305" s="1">
        <v>14878</v>
      </c>
    </row>
    <row r="306" spans="1:7" ht="75" outlineLevel="2" x14ac:dyDescent="0.25">
      <c r="A306" s="19" t="s">
        <v>613</v>
      </c>
      <c r="B306" s="4" t="s">
        <v>119</v>
      </c>
      <c r="C306" s="4" t="s">
        <v>614</v>
      </c>
      <c r="D306" s="34"/>
      <c r="E306" s="16">
        <f>E307</f>
        <v>4195.6000000000004</v>
      </c>
      <c r="F306" s="16">
        <f t="shared" ref="F306:G306" si="61">F307</f>
        <v>4381.8999999999996</v>
      </c>
      <c r="G306" s="16">
        <f t="shared" si="61"/>
        <v>4557.2</v>
      </c>
    </row>
    <row r="307" spans="1:7" ht="30" outlineLevel="2" x14ac:dyDescent="0.25">
      <c r="A307" s="22" t="s">
        <v>20</v>
      </c>
      <c r="B307" s="4" t="s">
        <v>119</v>
      </c>
      <c r="C307" s="4" t="s">
        <v>614</v>
      </c>
      <c r="D307" s="34">
        <v>300</v>
      </c>
      <c r="E307" s="16">
        <v>4195.6000000000004</v>
      </c>
      <c r="F307" s="16">
        <v>4381.8999999999996</v>
      </c>
      <c r="G307" s="1">
        <v>4557.2</v>
      </c>
    </row>
    <row r="308" spans="1:7" ht="90" outlineLevel="2" x14ac:dyDescent="0.25">
      <c r="A308" s="19" t="s">
        <v>274</v>
      </c>
      <c r="B308" s="4" t="s">
        <v>119</v>
      </c>
      <c r="C308" s="4" t="s">
        <v>275</v>
      </c>
      <c r="D308" s="34"/>
      <c r="E308" s="16">
        <f>E309+E310</f>
        <v>148499.6</v>
      </c>
      <c r="F308" s="16">
        <f>F309+F310</f>
        <v>65177.9</v>
      </c>
      <c r="G308" s="16">
        <f>G309+G310</f>
        <v>67783.199999999997</v>
      </c>
    </row>
    <row r="309" spans="1:7" ht="30" outlineLevel="2" x14ac:dyDescent="0.25">
      <c r="A309" s="22" t="s">
        <v>228</v>
      </c>
      <c r="B309" s="4" t="s">
        <v>119</v>
      </c>
      <c r="C309" s="4" t="s">
        <v>275</v>
      </c>
      <c r="D309" s="34">
        <v>200</v>
      </c>
      <c r="E309" s="16">
        <v>44.9</v>
      </c>
      <c r="F309" s="16">
        <v>44.9</v>
      </c>
      <c r="G309" s="1">
        <v>44.9</v>
      </c>
    </row>
    <row r="310" spans="1:7" outlineLevel="2" x14ac:dyDescent="0.25">
      <c r="A310" s="19" t="s">
        <v>34</v>
      </c>
      <c r="B310" s="4" t="s">
        <v>119</v>
      </c>
      <c r="C310" s="4" t="s">
        <v>275</v>
      </c>
      <c r="D310" s="34">
        <v>800</v>
      </c>
      <c r="E310" s="16">
        <f>143674+0.1+4780.6</f>
        <v>148454.70000000001</v>
      </c>
      <c r="F310" s="16">
        <v>65133</v>
      </c>
      <c r="G310" s="1">
        <v>67738.3</v>
      </c>
    </row>
    <row r="311" spans="1:7" ht="75" outlineLevel="2" x14ac:dyDescent="0.25">
      <c r="A311" s="32" t="s">
        <v>611</v>
      </c>
      <c r="B311" s="39" t="s">
        <v>119</v>
      </c>
      <c r="C311" s="39" t="s">
        <v>612</v>
      </c>
      <c r="D311" s="34"/>
      <c r="E311" s="16">
        <f>E312</f>
        <v>14000</v>
      </c>
      <c r="F311" s="16">
        <f t="shared" ref="F311:G311" si="62">F312</f>
        <v>0</v>
      </c>
      <c r="G311" s="16">
        <f t="shared" si="62"/>
        <v>0</v>
      </c>
    </row>
    <row r="312" spans="1:7" ht="30" outlineLevel="2" x14ac:dyDescent="0.25">
      <c r="A312" s="19" t="s">
        <v>65</v>
      </c>
      <c r="B312" s="39" t="s">
        <v>119</v>
      </c>
      <c r="C312" s="39" t="s">
        <v>612</v>
      </c>
      <c r="D312" s="34">
        <v>400</v>
      </c>
      <c r="E312" s="16">
        <v>14000</v>
      </c>
      <c r="F312" s="16">
        <v>0</v>
      </c>
      <c r="G312" s="1">
        <v>0</v>
      </c>
    </row>
    <row r="313" spans="1:7" ht="75" outlineLevel="2" x14ac:dyDescent="0.25">
      <c r="A313" s="19" t="s">
        <v>676</v>
      </c>
      <c r="B313" s="4" t="s">
        <v>119</v>
      </c>
      <c r="C313" s="4" t="s">
        <v>692</v>
      </c>
      <c r="D313" s="34"/>
      <c r="E313" s="16">
        <f>E314</f>
        <v>0</v>
      </c>
      <c r="F313" s="16">
        <f t="shared" ref="F313:G313" si="63">F314</f>
        <v>0</v>
      </c>
      <c r="G313" s="16">
        <f t="shared" si="63"/>
        <v>99224</v>
      </c>
    </row>
    <row r="314" spans="1:7" ht="30" outlineLevel="2" x14ac:dyDescent="0.25">
      <c r="A314" s="19" t="s">
        <v>65</v>
      </c>
      <c r="B314" s="4" t="s">
        <v>119</v>
      </c>
      <c r="C314" s="4" t="s">
        <v>692</v>
      </c>
      <c r="D314" s="34">
        <v>400</v>
      </c>
      <c r="E314" s="16">
        <v>0</v>
      </c>
      <c r="F314" s="16">
        <v>0</v>
      </c>
      <c r="G314" s="1">
        <v>99224</v>
      </c>
    </row>
    <row r="315" spans="1:7" ht="45" outlineLevel="2" x14ac:dyDescent="0.25">
      <c r="A315" s="19" t="s">
        <v>163</v>
      </c>
      <c r="B315" s="4" t="s">
        <v>119</v>
      </c>
      <c r="C315" s="4" t="s">
        <v>164</v>
      </c>
      <c r="D315" s="34"/>
      <c r="E315" s="16">
        <f>E316+E318+E320</f>
        <v>13189.199999999999</v>
      </c>
      <c r="F315" s="16">
        <f>F316+F318+F320</f>
        <v>6976.8</v>
      </c>
      <c r="G315" s="16">
        <f>G316+G318+G320</f>
        <v>14732</v>
      </c>
    </row>
    <row r="316" spans="1:7" ht="30" outlineLevel="2" x14ac:dyDescent="0.25">
      <c r="A316" s="43" t="s">
        <v>171</v>
      </c>
      <c r="B316" s="4" t="s">
        <v>119</v>
      </c>
      <c r="C316" s="4" t="s">
        <v>172</v>
      </c>
      <c r="D316" s="34"/>
      <c r="E316" s="16">
        <f>E317</f>
        <v>13181.3</v>
      </c>
      <c r="F316" s="16">
        <f>F317</f>
        <v>6963.7</v>
      </c>
      <c r="G316" s="16">
        <f>G317</f>
        <v>6963.7</v>
      </c>
    </row>
    <row r="317" spans="1:7" outlineLevel="2" x14ac:dyDescent="0.25">
      <c r="A317" s="19" t="s">
        <v>34</v>
      </c>
      <c r="B317" s="4" t="s">
        <v>119</v>
      </c>
      <c r="C317" s="4" t="s">
        <v>172</v>
      </c>
      <c r="D317" s="34">
        <v>800</v>
      </c>
      <c r="E317" s="16">
        <f>7700.2+5481.1</f>
        <v>13181.3</v>
      </c>
      <c r="F317" s="16">
        <v>6963.7</v>
      </c>
      <c r="G317" s="1">
        <v>6963.7</v>
      </c>
    </row>
    <row r="318" spans="1:7" ht="75" outlineLevel="2" x14ac:dyDescent="0.25">
      <c r="A318" s="19" t="s">
        <v>235</v>
      </c>
      <c r="B318" s="4" t="s">
        <v>119</v>
      </c>
      <c r="C318" s="4" t="s">
        <v>173</v>
      </c>
      <c r="D318" s="34"/>
      <c r="E318" s="16">
        <f>E319</f>
        <v>7.9</v>
      </c>
      <c r="F318" s="16">
        <f>F319</f>
        <v>13.1</v>
      </c>
      <c r="G318" s="16">
        <f>G319</f>
        <v>13.1</v>
      </c>
    </row>
    <row r="319" spans="1:7" outlineLevel="2" x14ac:dyDescent="0.25">
      <c r="A319" s="19" t="s">
        <v>34</v>
      </c>
      <c r="B319" s="4" t="s">
        <v>119</v>
      </c>
      <c r="C319" s="4" t="s">
        <v>173</v>
      </c>
      <c r="D319" s="34">
        <v>800</v>
      </c>
      <c r="E319" s="16">
        <v>7.9</v>
      </c>
      <c r="F319" s="16">
        <v>13.1</v>
      </c>
      <c r="G319" s="1">
        <v>13.1</v>
      </c>
    </row>
    <row r="320" spans="1:7" ht="30" outlineLevel="2" x14ac:dyDescent="0.25">
      <c r="A320" s="19" t="s">
        <v>291</v>
      </c>
      <c r="B320" s="4" t="s">
        <v>119</v>
      </c>
      <c r="C320" s="4" t="s">
        <v>292</v>
      </c>
      <c r="D320" s="34"/>
      <c r="E320" s="16">
        <f>E321</f>
        <v>0</v>
      </c>
      <c r="F320" s="16">
        <f>F321</f>
        <v>0</v>
      </c>
      <c r="G320" s="16">
        <f>G321</f>
        <v>7755.2</v>
      </c>
    </row>
    <row r="321" spans="1:7" outlineLevel="2" x14ac:dyDescent="0.25">
      <c r="A321" s="19" t="s">
        <v>34</v>
      </c>
      <c r="B321" s="4" t="s">
        <v>119</v>
      </c>
      <c r="C321" s="4" t="s">
        <v>292</v>
      </c>
      <c r="D321" s="34">
        <v>800</v>
      </c>
      <c r="E321" s="16">
        <v>0</v>
      </c>
      <c r="F321" s="16">
        <v>0</v>
      </c>
      <c r="G321" s="1">
        <v>7755.2</v>
      </c>
    </row>
    <row r="322" spans="1:7" ht="45" outlineLevel="2" x14ac:dyDescent="0.25">
      <c r="A322" s="19" t="s">
        <v>167</v>
      </c>
      <c r="B322" s="4" t="s">
        <v>119</v>
      </c>
      <c r="C322" s="4" t="s">
        <v>168</v>
      </c>
      <c r="D322" s="34"/>
      <c r="E322" s="16">
        <f>E323</f>
        <v>848</v>
      </c>
      <c r="F322" s="16">
        <f t="shared" ref="F322:G323" si="64">F323</f>
        <v>0</v>
      </c>
      <c r="G322" s="16">
        <f t="shared" si="64"/>
        <v>0</v>
      </c>
    </row>
    <row r="323" spans="1:7" ht="60" outlineLevel="2" x14ac:dyDescent="0.25">
      <c r="A323" s="19" t="s">
        <v>687</v>
      </c>
      <c r="B323" s="4" t="s">
        <v>119</v>
      </c>
      <c r="C323" s="4" t="s">
        <v>688</v>
      </c>
      <c r="D323" s="34"/>
      <c r="E323" s="16">
        <f>E324</f>
        <v>848</v>
      </c>
      <c r="F323" s="16">
        <f t="shared" si="64"/>
        <v>0</v>
      </c>
      <c r="G323" s="16">
        <f t="shared" si="64"/>
        <v>0</v>
      </c>
    </row>
    <row r="324" spans="1:7" ht="30" outlineLevel="2" x14ac:dyDescent="0.25">
      <c r="A324" s="32" t="s">
        <v>228</v>
      </c>
      <c r="B324" s="4" t="s">
        <v>119</v>
      </c>
      <c r="C324" s="4" t="s">
        <v>688</v>
      </c>
      <c r="D324" s="34">
        <v>200</v>
      </c>
      <c r="E324" s="16">
        <v>848</v>
      </c>
      <c r="F324" s="16">
        <v>0</v>
      </c>
      <c r="G324" s="1">
        <v>0</v>
      </c>
    </row>
    <row r="325" spans="1:7" ht="30" outlineLevel="2" x14ac:dyDescent="0.25">
      <c r="A325" s="19" t="s">
        <v>601</v>
      </c>
      <c r="B325" s="4" t="s">
        <v>119</v>
      </c>
      <c r="C325" s="4" t="s">
        <v>603</v>
      </c>
      <c r="D325" s="34"/>
      <c r="E325" s="16">
        <f>E326</f>
        <v>23200</v>
      </c>
      <c r="F325" s="16">
        <f t="shared" ref="F325:G326" si="65">F326</f>
        <v>0</v>
      </c>
      <c r="G325" s="16">
        <f t="shared" si="65"/>
        <v>0</v>
      </c>
    </row>
    <row r="326" spans="1:7" ht="45" outlineLevel="2" x14ac:dyDescent="0.25">
      <c r="A326" s="22" t="s">
        <v>602</v>
      </c>
      <c r="B326" s="39" t="s">
        <v>119</v>
      </c>
      <c r="C326" s="39" t="s">
        <v>604</v>
      </c>
      <c r="D326" s="34"/>
      <c r="E326" s="16">
        <f>E327</f>
        <v>23200</v>
      </c>
      <c r="F326" s="16">
        <f t="shared" si="65"/>
        <v>0</v>
      </c>
      <c r="G326" s="16">
        <f t="shared" si="65"/>
        <v>0</v>
      </c>
    </row>
    <row r="327" spans="1:7" ht="30" outlineLevel="2" x14ac:dyDescent="0.25">
      <c r="A327" s="19" t="s">
        <v>65</v>
      </c>
      <c r="B327" s="39" t="s">
        <v>119</v>
      </c>
      <c r="C327" s="39" t="s">
        <v>604</v>
      </c>
      <c r="D327" s="34">
        <v>400</v>
      </c>
      <c r="E327" s="16">
        <v>23200</v>
      </c>
      <c r="F327" s="16">
        <v>0</v>
      </c>
      <c r="G327" s="1">
        <v>0</v>
      </c>
    </row>
    <row r="328" spans="1:7" outlineLevel="1" x14ac:dyDescent="0.25">
      <c r="A328" s="32" t="s">
        <v>126</v>
      </c>
      <c r="B328" s="4" t="s">
        <v>127</v>
      </c>
      <c r="C328" s="4"/>
      <c r="D328" s="34"/>
      <c r="E328" s="16">
        <f>E363+E329+E358</f>
        <v>975343.50000000012</v>
      </c>
      <c r="F328" s="16">
        <f>F363+F329+F358</f>
        <v>249485.4</v>
      </c>
      <c r="G328" s="16">
        <f>G363+G329+G358</f>
        <v>287506.2</v>
      </c>
    </row>
    <row r="329" spans="1:7" ht="75" outlineLevel="2" x14ac:dyDescent="0.25">
      <c r="A329" s="32" t="s">
        <v>114</v>
      </c>
      <c r="B329" s="4" t="s">
        <v>127</v>
      </c>
      <c r="C329" s="4" t="s">
        <v>115</v>
      </c>
      <c r="D329" s="34"/>
      <c r="E329" s="16">
        <f>E330</f>
        <v>685493.60000000009</v>
      </c>
      <c r="F329" s="16">
        <f t="shared" ref="F329:G329" si="66">F330</f>
        <v>249485.4</v>
      </c>
      <c r="G329" s="16">
        <f t="shared" si="66"/>
        <v>287506.2</v>
      </c>
    </row>
    <row r="330" spans="1:7" ht="30" outlineLevel="2" x14ac:dyDescent="0.25">
      <c r="A330" s="32" t="s">
        <v>128</v>
      </c>
      <c r="B330" s="4" t="s">
        <v>127</v>
      </c>
      <c r="C330" s="4" t="s">
        <v>129</v>
      </c>
      <c r="D330" s="34"/>
      <c r="E330" s="16">
        <f>E331+E348+E351</f>
        <v>685493.60000000009</v>
      </c>
      <c r="F330" s="16">
        <f>F331+F348+F351</f>
        <v>249485.4</v>
      </c>
      <c r="G330" s="16">
        <f>G331+G348+G351</f>
        <v>287506.2</v>
      </c>
    </row>
    <row r="331" spans="1:7" ht="45" outlineLevel="2" x14ac:dyDescent="0.25">
      <c r="A331" s="32" t="s">
        <v>130</v>
      </c>
      <c r="B331" s="4" t="s">
        <v>127</v>
      </c>
      <c r="C331" s="4" t="s">
        <v>131</v>
      </c>
      <c r="D331" s="34"/>
      <c r="E331" s="16">
        <f>E332+E334+E336+E338+E340+E342+E344+E346</f>
        <v>386007.9</v>
      </c>
      <c r="F331" s="16">
        <f t="shared" ref="F331:G331" si="67">F332+F334+F336+F338+F340+F342+F344</f>
        <v>220751.6</v>
      </c>
      <c r="G331" s="16">
        <f t="shared" si="67"/>
        <v>258772.40000000002</v>
      </c>
    </row>
    <row r="332" spans="1:7" ht="45" outlineLevel="2" x14ac:dyDescent="0.25">
      <c r="A332" s="32" t="s">
        <v>174</v>
      </c>
      <c r="B332" s="4" t="s">
        <v>127</v>
      </c>
      <c r="C332" s="4" t="s">
        <v>175</v>
      </c>
      <c r="D332" s="34"/>
      <c r="E332" s="16">
        <f>E333</f>
        <v>2411.9</v>
      </c>
      <c r="F332" s="16">
        <f t="shared" ref="F332:G332" si="68">F333</f>
        <v>854.4</v>
      </c>
      <c r="G332" s="16">
        <f t="shared" si="68"/>
        <v>854.4</v>
      </c>
    </row>
    <row r="333" spans="1:7" ht="30" outlineLevel="2" x14ac:dyDescent="0.25">
      <c r="A333" s="22" t="s">
        <v>228</v>
      </c>
      <c r="B333" s="4" t="s">
        <v>127</v>
      </c>
      <c r="C333" s="4" t="s">
        <v>175</v>
      </c>
      <c r="D333" s="34">
        <v>200</v>
      </c>
      <c r="E333" s="16">
        <f>1459.8+221.5+730.6</f>
        <v>2411.9</v>
      </c>
      <c r="F333" s="16">
        <v>854.4</v>
      </c>
      <c r="G333" s="1">
        <v>854.4</v>
      </c>
    </row>
    <row r="334" spans="1:7" ht="105" outlineLevel="2" x14ac:dyDescent="0.25">
      <c r="A334" s="22" t="s">
        <v>573</v>
      </c>
      <c r="B334" s="4" t="s">
        <v>127</v>
      </c>
      <c r="C334" s="4" t="s">
        <v>574</v>
      </c>
      <c r="D334" s="34"/>
      <c r="E334" s="16">
        <f>E335</f>
        <v>19219.599999999999</v>
      </c>
      <c r="F334" s="16">
        <f t="shared" ref="F334:G334" si="69">F335</f>
        <v>0</v>
      </c>
      <c r="G334" s="16">
        <f t="shared" si="69"/>
        <v>0</v>
      </c>
    </row>
    <row r="335" spans="1:7" ht="30" outlineLevel="2" x14ac:dyDescent="0.25">
      <c r="A335" s="22" t="s">
        <v>228</v>
      </c>
      <c r="B335" s="4" t="s">
        <v>127</v>
      </c>
      <c r="C335" s="4" t="s">
        <v>574</v>
      </c>
      <c r="D335" s="34">
        <v>200</v>
      </c>
      <c r="E335" s="16">
        <f>20213-993.4</f>
        <v>19219.599999999999</v>
      </c>
      <c r="F335" s="16">
        <v>0</v>
      </c>
      <c r="G335" s="1">
        <v>0</v>
      </c>
    </row>
    <row r="336" spans="1:7" ht="30" outlineLevel="2" x14ac:dyDescent="0.25">
      <c r="A336" s="19" t="s">
        <v>176</v>
      </c>
      <c r="B336" s="4" t="s">
        <v>127</v>
      </c>
      <c r="C336" s="4" t="s">
        <v>177</v>
      </c>
      <c r="D336" s="34"/>
      <c r="E336" s="16">
        <f>E337</f>
        <v>1305.4000000000001</v>
      </c>
      <c r="F336" s="16">
        <f>F337</f>
        <v>991.6</v>
      </c>
      <c r="G336" s="16">
        <f>G337</f>
        <v>1031.4000000000001</v>
      </c>
    </row>
    <row r="337" spans="1:7" ht="30" outlineLevel="2" x14ac:dyDescent="0.25">
      <c r="A337" s="22" t="s">
        <v>228</v>
      </c>
      <c r="B337" s="4" t="s">
        <v>127</v>
      </c>
      <c r="C337" s="4" t="s">
        <v>177</v>
      </c>
      <c r="D337" s="34">
        <v>200</v>
      </c>
      <c r="E337" s="16">
        <v>1305.4000000000001</v>
      </c>
      <c r="F337" s="16">
        <v>991.6</v>
      </c>
      <c r="G337" s="1">
        <v>1031.4000000000001</v>
      </c>
    </row>
    <row r="338" spans="1:7" ht="30" outlineLevel="2" x14ac:dyDescent="0.25">
      <c r="A338" s="32" t="s">
        <v>178</v>
      </c>
      <c r="B338" s="4" t="s">
        <v>127</v>
      </c>
      <c r="C338" s="4" t="s">
        <v>179</v>
      </c>
      <c r="D338" s="34"/>
      <c r="E338" s="16">
        <f>E339</f>
        <v>26819.5</v>
      </c>
      <c r="F338" s="16">
        <f>F339</f>
        <v>10383.9</v>
      </c>
      <c r="G338" s="16">
        <f>G339</f>
        <v>10383.9</v>
      </c>
    </row>
    <row r="339" spans="1:7" ht="30" outlineLevel="2" x14ac:dyDescent="0.25">
      <c r="A339" s="22" t="s">
        <v>228</v>
      </c>
      <c r="B339" s="4" t="s">
        <v>127</v>
      </c>
      <c r="C339" s="4" t="s">
        <v>179</v>
      </c>
      <c r="D339" s="34">
        <v>200</v>
      </c>
      <c r="E339" s="16">
        <f>36819.5-25000+15000</f>
        <v>26819.5</v>
      </c>
      <c r="F339" s="16">
        <v>10383.9</v>
      </c>
      <c r="G339" s="1">
        <v>10383.9</v>
      </c>
    </row>
    <row r="340" spans="1:7" ht="105" outlineLevel="2" x14ac:dyDescent="0.25">
      <c r="A340" s="43" t="s">
        <v>294</v>
      </c>
      <c r="B340" s="4" t="s">
        <v>127</v>
      </c>
      <c r="C340" s="4" t="s">
        <v>180</v>
      </c>
      <c r="D340" s="34"/>
      <c r="E340" s="16">
        <f>E341</f>
        <v>84006.2</v>
      </c>
      <c r="F340" s="16">
        <f>F341</f>
        <v>38566.9</v>
      </c>
      <c r="G340" s="16">
        <f>G341</f>
        <v>38566.9</v>
      </c>
    </row>
    <row r="341" spans="1:7" outlineLevel="2" x14ac:dyDescent="0.25">
      <c r="A341" s="19" t="s">
        <v>34</v>
      </c>
      <c r="B341" s="4" t="s">
        <v>127</v>
      </c>
      <c r="C341" s="4" t="s">
        <v>180</v>
      </c>
      <c r="D341" s="34">
        <v>800</v>
      </c>
      <c r="E341" s="16">
        <f>73112.7+10893.5</f>
        <v>84006.2</v>
      </c>
      <c r="F341" s="16">
        <v>38566.9</v>
      </c>
      <c r="G341" s="1">
        <v>38566.9</v>
      </c>
    </row>
    <row r="342" spans="1:7" ht="60" outlineLevel="2" x14ac:dyDescent="0.25">
      <c r="A342" s="43" t="s">
        <v>181</v>
      </c>
      <c r="B342" s="4" t="s">
        <v>127</v>
      </c>
      <c r="C342" s="4" t="s">
        <v>182</v>
      </c>
      <c r="D342" s="34"/>
      <c r="E342" s="16">
        <f>E343</f>
        <v>5367.8999999999978</v>
      </c>
      <c r="F342" s="16">
        <f>F343</f>
        <v>32316.799999999999</v>
      </c>
      <c r="G342" s="16">
        <f>G343</f>
        <v>32316.799999999999</v>
      </c>
    </row>
    <row r="343" spans="1:7" outlineLevel="2" x14ac:dyDescent="0.25">
      <c r="A343" s="19" t="s">
        <v>34</v>
      </c>
      <c r="B343" s="4" t="s">
        <v>127</v>
      </c>
      <c r="C343" s="4" t="s">
        <v>182</v>
      </c>
      <c r="D343" s="34">
        <v>800</v>
      </c>
      <c r="E343" s="16">
        <f>29360.3-23992.4</f>
        <v>5367.8999999999978</v>
      </c>
      <c r="F343" s="16">
        <v>32316.799999999999</v>
      </c>
      <c r="G343" s="1">
        <v>32316.799999999999</v>
      </c>
    </row>
    <row r="344" spans="1:7" ht="60" outlineLevel="2" x14ac:dyDescent="0.25">
      <c r="A344" s="43" t="s">
        <v>183</v>
      </c>
      <c r="B344" s="4" t="s">
        <v>127</v>
      </c>
      <c r="C344" s="4" t="s">
        <v>184</v>
      </c>
      <c r="D344" s="34"/>
      <c r="E344" s="16">
        <f>E345</f>
        <v>217977.4</v>
      </c>
      <c r="F344" s="16">
        <f>F345</f>
        <v>137638</v>
      </c>
      <c r="G344" s="16">
        <f>G345</f>
        <v>175619</v>
      </c>
    </row>
    <row r="345" spans="1:7" outlineLevel="2" x14ac:dyDescent="0.25">
      <c r="A345" s="19" t="s">
        <v>34</v>
      </c>
      <c r="B345" s="4" t="s">
        <v>127</v>
      </c>
      <c r="C345" s="4" t="s">
        <v>184</v>
      </c>
      <c r="D345" s="34">
        <v>800</v>
      </c>
      <c r="E345" s="16">
        <f>197977.4+20000</f>
        <v>217977.4</v>
      </c>
      <c r="F345" s="16">
        <v>137638</v>
      </c>
      <c r="G345" s="1">
        <v>175619</v>
      </c>
    </row>
    <row r="346" spans="1:7" ht="75" outlineLevel="2" x14ac:dyDescent="0.25">
      <c r="A346" s="22" t="s">
        <v>611</v>
      </c>
      <c r="B346" s="45" t="s">
        <v>127</v>
      </c>
      <c r="C346" s="45" t="s">
        <v>635</v>
      </c>
      <c r="D346" s="5"/>
      <c r="E346" s="16">
        <f>E347</f>
        <v>28900</v>
      </c>
      <c r="F346" s="16">
        <f t="shared" ref="F346:G346" si="70">F347</f>
        <v>0</v>
      </c>
      <c r="G346" s="16">
        <f t="shared" si="70"/>
        <v>0</v>
      </c>
    </row>
    <row r="347" spans="1:7" ht="30" outlineLevel="2" x14ac:dyDescent="0.25">
      <c r="A347" s="22" t="s">
        <v>65</v>
      </c>
      <c r="B347" s="45" t="s">
        <v>127</v>
      </c>
      <c r="C347" s="45" t="s">
        <v>635</v>
      </c>
      <c r="D347" s="5">
        <v>400</v>
      </c>
      <c r="E347" s="16">
        <v>28900</v>
      </c>
      <c r="F347" s="16">
        <v>0</v>
      </c>
      <c r="G347" s="1">
        <v>0</v>
      </c>
    </row>
    <row r="348" spans="1:7" ht="30" outlineLevel="2" x14ac:dyDescent="0.25">
      <c r="A348" s="22" t="s">
        <v>270</v>
      </c>
      <c r="B348" s="4" t="s">
        <v>127</v>
      </c>
      <c r="C348" s="4" t="s">
        <v>272</v>
      </c>
      <c r="D348" s="34"/>
      <c r="E348" s="16">
        <f t="shared" ref="E348:G349" si="71">E349</f>
        <v>107812.29999999999</v>
      </c>
      <c r="F348" s="16">
        <f t="shared" si="71"/>
        <v>0</v>
      </c>
      <c r="G348" s="16">
        <f t="shared" si="71"/>
        <v>0</v>
      </c>
    </row>
    <row r="349" spans="1:7" ht="30" outlineLevel="2" x14ac:dyDescent="0.25">
      <c r="A349" s="22" t="s">
        <v>271</v>
      </c>
      <c r="B349" s="4" t="s">
        <v>127</v>
      </c>
      <c r="C349" s="4" t="s">
        <v>273</v>
      </c>
      <c r="D349" s="34"/>
      <c r="E349" s="16">
        <f t="shared" si="71"/>
        <v>107812.29999999999</v>
      </c>
      <c r="F349" s="16">
        <f t="shared" si="71"/>
        <v>0</v>
      </c>
      <c r="G349" s="16">
        <f t="shared" si="71"/>
        <v>0</v>
      </c>
    </row>
    <row r="350" spans="1:7" ht="30" outlineLevel="2" x14ac:dyDescent="0.25">
      <c r="A350" s="22" t="s">
        <v>228</v>
      </c>
      <c r="B350" s="4" t="s">
        <v>127</v>
      </c>
      <c r="C350" s="4" t="s">
        <v>273</v>
      </c>
      <c r="D350" s="34">
        <v>200</v>
      </c>
      <c r="E350" s="16">
        <f>74048.8+2199.4+31564.2-0.1</f>
        <v>107812.29999999999</v>
      </c>
      <c r="F350" s="16">
        <v>0</v>
      </c>
      <c r="G350" s="16">
        <v>0</v>
      </c>
    </row>
    <row r="351" spans="1:7" ht="30" outlineLevel="2" x14ac:dyDescent="0.25">
      <c r="A351" s="22" t="s">
        <v>282</v>
      </c>
      <c r="B351" s="4" t="s">
        <v>127</v>
      </c>
      <c r="C351" s="3" t="s">
        <v>242</v>
      </c>
      <c r="D351" s="5"/>
      <c r="E351" s="16">
        <f>E352+E355</f>
        <v>191673.40000000002</v>
      </c>
      <c r="F351" s="16">
        <f>F352+F358</f>
        <v>28733.8</v>
      </c>
      <c r="G351" s="16">
        <f>G352+G358</f>
        <v>28733.8</v>
      </c>
    </row>
    <row r="352" spans="1:7" outlineLevel="2" x14ac:dyDescent="0.25">
      <c r="A352" s="22" t="s">
        <v>250</v>
      </c>
      <c r="B352" s="4" t="s">
        <v>127</v>
      </c>
      <c r="C352" s="3" t="s">
        <v>249</v>
      </c>
      <c r="D352" s="5"/>
      <c r="E352" s="16">
        <f>E353+E354</f>
        <v>188450.80000000002</v>
      </c>
      <c r="F352" s="16">
        <f t="shared" ref="F352:G352" si="72">F353+F354</f>
        <v>28733.8</v>
      </c>
      <c r="G352" s="16">
        <f t="shared" si="72"/>
        <v>28733.8</v>
      </c>
    </row>
    <row r="353" spans="1:8" ht="30" outlineLevel="2" x14ac:dyDescent="0.25">
      <c r="A353" s="22" t="s">
        <v>228</v>
      </c>
      <c r="B353" s="4" t="s">
        <v>127</v>
      </c>
      <c r="C353" s="3" t="s">
        <v>249</v>
      </c>
      <c r="D353" s="5">
        <v>200</v>
      </c>
      <c r="E353" s="16">
        <v>350.7</v>
      </c>
      <c r="F353" s="16">
        <v>0</v>
      </c>
      <c r="G353" s="1">
        <v>0</v>
      </c>
    </row>
    <row r="354" spans="1:8" outlineLevel="2" x14ac:dyDescent="0.25">
      <c r="A354" s="21" t="s">
        <v>34</v>
      </c>
      <c r="B354" s="4" t="s">
        <v>127</v>
      </c>
      <c r="C354" s="3" t="s">
        <v>249</v>
      </c>
      <c r="D354" s="5">
        <v>800</v>
      </c>
      <c r="E354" s="16">
        <v>188100.1</v>
      </c>
      <c r="F354" s="16">
        <v>28733.8</v>
      </c>
      <c r="G354" s="1">
        <v>28733.8</v>
      </c>
    </row>
    <row r="355" spans="1:8" ht="30" outlineLevel="2" x14ac:dyDescent="0.25">
      <c r="A355" s="22" t="s">
        <v>625</v>
      </c>
      <c r="B355" s="3" t="s">
        <v>127</v>
      </c>
      <c r="C355" s="3" t="s">
        <v>626</v>
      </c>
      <c r="D355" s="5"/>
      <c r="E355" s="16">
        <f>E357+E356</f>
        <v>3222.6</v>
      </c>
      <c r="F355" s="16">
        <f t="shared" ref="F355:G355" si="73">F357</f>
        <v>0</v>
      </c>
      <c r="G355" s="16">
        <f t="shared" si="73"/>
        <v>0</v>
      </c>
    </row>
    <row r="356" spans="1:8" ht="30" outlineLevel="2" x14ac:dyDescent="0.25">
      <c r="A356" s="72" t="s">
        <v>20</v>
      </c>
      <c r="B356" s="3" t="s">
        <v>127</v>
      </c>
      <c r="C356" s="3" t="s">
        <v>626</v>
      </c>
      <c r="D356" s="5">
        <v>300</v>
      </c>
      <c r="E356" s="16">
        <v>1120</v>
      </c>
      <c r="F356" s="16"/>
      <c r="G356" s="16"/>
    </row>
    <row r="357" spans="1:8" ht="45" outlineLevel="2" x14ac:dyDescent="0.25">
      <c r="A357" s="22" t="s">
        <v>314</v>
      </c>
      <c r="B357" s="3" t="s">
        <v>127</v>
      </c>
      <c r="C357" s="3" t="s">
        <v>626</v>
      </c>
      <c r="D357" s="5">
        <v>600</v>
      </c>
      <c r="E357" s="16">
        <v>2102.6</v>
      </c>
      <c r="F357" s="16">
        <v>0</v>
      </c>
      <c r="G357" s="1">
        <v>0</v>
      </c>
    </row>
    <row r="358" spans="1:8" ht="45" outlineLevel="2" x14ac:dyDescent="0.25">
      <c r="A358" s="43" t="s">
        <v>59</v>
      </c>
      <c r="B358" s="71" t="s">
        <v>127</v>
      </c>
      <c r="C358" s="71" t="s">
        <v>60</v>
      </c>
      <c r="D358" s="71"/>
      <c r="E358" s="16">
        <f>E359</f>
        <v>12133.1</v>
      </c>
      <c r="F358" s="16">
        <f t="shared" ref="F358:G361" si="74">F359</f>
        <v>0</v>
      </c>
      <c r="G358" s="16">
        <f t="shared" si="74"/>
        <v>0</v>
      </c>
    </row>
    <row r="359" spans="1:8" ht="51" customHeight="1" outlineLevel="2" x14ac:dyDescent="0.25">
      <c r="A359" s="43" t="s">
        <v>61</v>
      </c>
      <c r="B359" s="71" t="s">
        <v>127</v>
      </c>
      <c r="C359" s="71" t="s">
        <v>62</v>
      </c>
      <c r="D359" s="71"/>
      <c r="E359" s="16">
        <f>E360</f>
        <v>12133.1</v>
      </c>
      <c r="F359" s="16">
        <f t="shared" si="74"/>
        <v>0</v>
      </c>
      <c r="G359" s="16">
        <f t="shared" si="74"/>
        <v>0</v>
      </c>
    </row>
    <row r="360" spans="1:8" ht="48.75" customHeight="1" outlineLevel="2" x14ac:dyDescent="0.25">
      <c r="A360" s="43" t="s">
        <v>63</v>
      </c>
      <c r="B360" s="71" t="s">
        <v>127</v>
      </c>
      <c r="C360" s="71" t="s">
        <v>64</v>
      </c>
      <c r="D360" s="71"/>
      <c r="E360" s="16">
        <f>E361</f>
        <v>12133.1</v>
      </c>
      <c r="F360" s="16">
        <f t="shared" si="74"/>
        <v>0</v>
      </c>
      <c r="G360" s="16">
        <f t="shared" si="74"/>
        <v>0</v>
      </c>
    </row>
    <row r="361" spans="1:8" ht="48.75" customHeight="1" outlineLevel="2" x14ac:dyDescent="0.25">
      <c r="A361" s="43" t="s">
        <v>615</v>
      </c>
      <c r="B361" s="71" t="s">
        <v>127</v>
      </c>
      <c r="C361" s="71" t="s">
        <v>616</v>
      </c>
      <c r="D361" s="71"/>
      <c r="E361" s="16">
        <f>E362</f>
        <v>12133.1</v>
      </c>
      <c r="F361" s="16">
        <f t="shared" si="74"/>
        <v>0</v>
      </c>
      <c r="G361" s="16">
        <f t="shared" si="74"/>
        <v>0</v>
      </c>
    </row>
    <row r="362" spans="1:8" ht="35.25" customHeight="1" outlineLevel="2" x14ac:dyDescent="0.25">
      <c r="A362" s="43" t="s">
        <v>228</v>
      </c>
      <c r="B362" s="71" t="s">
        <v>127</v>
      </c>
      <c r="C362" s="71" t="s">
        <v>616</v>
      </c>
      <c r="D362" s="71" t="s">
        <v>40</v>
      </c>
      <c r="E362" s="16">
        <v>12133.1</v>
      </c>
      <c r="F362" s="16">
        <v>0</v>
      </c>
      <c r="G362" s="16">
        <v>0</v>
      </c>
    </row>
    <row r="363" spans="1:8" ht="45" outlineLevel="2" x14ac:dyDescent="0.25">
      <c r="A363" s="22" t="s">
        <v>132</v>
      </c>
      <c r="B363" s="4" t="s">
        <v>127</v>
      </c>
      <c r="C363" s="4" t="s">
        <v>133</v>
      </c>
      <c r="D363" s="34"/>
      <c r="E363" s="16">
        <f>E369+E364</f>
        <v>277716.8</v>
      </c>
      <c r="F363" s="16">
        <f t="shared" ref="F363:G363" si="75">F369+F364</f>
        <v>0</v>
      </c>
      <c r="G363" s="16">
        <f t="shared" si="75"/>
        <v>0</v>
      </c>
    </row>
    <row r="364" spans="1:8" ht="30" outlineLevel="2" x14ac:dyDescent="0.25">
      <c r="A364" s="22" t="s">
        <v>678</v>
      </c>
      <c r="B364" s="4" t="s">
        <v>127</v>
      </c>
      <c r="C364" s="4" t="s">
        <v>677</v>
      </c>
      <c r="D364" s="34"/>
      <c r="E364" s="16">
        <f>E367+E365</f>
        <v>22354.199999999997</v>
      </c>
      <c r="F364" s="16">
        <f t="shared" ref="F364:G364" si="76">F367+F365</f>
        <v>0</v>
      </c>
      <c r="G364" s="16">
        <f t="shared" si="76"/>
        <v>0</v>
      </c>
      <c r="H364" s="82"/>
    </row>
    <row r="365" spans="1:8" ht="30" outlineLevel="2" x14ac:dyDescent="0.25">
      <c r="A365" s="22" t="s">
        <v>689</v>
      </c>
      <c r="B365" s="4" t="s">
        <v>127</v>
      </c>
      <c r="C365" s="4" t="s">
        <v>690</v>
      </c>
      <c r="D365" s="34"/>
      <c r="E365" s="16">
        <f>E366</f>
        <v>221.3</v>
      </c>
      <c r="F365" s="16">
        <f t="shared" ref="F365:G365" si="77">F366</f>
        <v>0</v>
      </c>
      <c r="G365" s="16">
        <f t="shared" si="77"/>
        <v>0</v>
      </c>
      <c r="H365" s="82"/>
    </row>
    <row r="366" spans="1:8" ht="30" outlineLevel="2" x14ac:dyDescent="0.25">
      <c r="A366" s="22" t="s">
        <v>228</v>
      </c>
      <c r="B366" s="4" t="s">
        <v>127</v>
      </c>
      <c r="C366" s="4" t="s">
        <v>690</v>
      </c>
      <c r="D366" s="34">
        <v>200</v>
      </c>
      <c r="E366" s="16">
        <v>221.3</v>
      </c>
      <c r="F366" s="16"/>
      <c r="G366" s="16"/>
    </row>
    <row r="367" spans="1:8" ht="75" outlineLevel="2" x14ac:dyDescent="0.25">
      <c r="A367" s="21" t="s">
        <v>587</v>
      </c>
      <c r="B367" s="4" t="s">
        <v>127</v>
      </c>
      <c r="C367" s="3" t="s">
        <v>588</v>
      </c>
      <c r="D367" s="5"/>
      <c r="E367" s="16">
        <f>E368</f>
        <v>22132.899999999998</v>
      </c>
      <c r="F367" s="16">
        <f t="shared" ref="F367:G367" si="78">F368</f>
        <v>0</v>
      </c>
      <c r="G367" s="16">
        <f t="shared" si="78"/>
        <v>0</v>
      </c>
    </row>
    <row r="368" spans="1:8" ht="30" outlineLevel="2" x14ac:dyDescent="0.25">
      <c r="A368" s="22" t="s">
        <v>228</v>
      </c>
      <c r="B368" s="4" t="s">
        <v>127</v>
      </c>
      <c r="C368" s="3" t="s">
        <v>588</v>
      </c>
      <c r="D368" s="5">
        <v>200</v>
      </c>
      <c r="E368" s="16">
        <v>22132.899999999998</v>
      </c>
      <c r="F368" s="16">
        <v>0</v>
      </c>
      <c r="G368" s="33">
        <v>0</v>
      </c>
    </row>
    <row r="369" spans="1:7" ht="30" outlineLevel="2" x14ac:dyDescent="0.25">
      <c r="A369" s="22" t="s">
        <v>293</v>
      </c>
      <c r="B369" s="4" t="s">
        <v>127</v>
      </c>
      <c r="C369" s="4" t="s">
        <v>134</v>
      </c>
      <c r="D369" s="34"/>
      <c r="E369" s="16">
        <f>E372+E370</f>
        <v>255362.6</v>
      </c>
      <c r="F369" s="16">
        <f t="shared" ref="F369:G369" si="79">F372+F370</f>
        <v>0</v>
      </c>
      <c r="G369" s="16">
        <f t="shared" si="79"/>
        <v>0</v>
      </c>
    </row>
    <row r="370" spans="1:7" ht="60" outlineLevel="2" x14ac:dyDescent="0.25">
      <c r="A370" s="22" t="s">
        <v>589</v>
      </c>
      <c r="B370" s="4" t="s">
        <v>127</v>
      </c>
      <c r="C370" s="4" t="s">
        <v>590</v>
      </c>
      <c r="D370" s="5"/>
      <c r="E370" s="16">
        <f>E371</f>
        <v>153045.6</v>
      </c>
      <c r="F370" s="16">
        <f t="shared" ref="F370:G370" si="80">F371</f>
        <v>0</v>
      </c>
      <c r="G370" s="16">
        <f t="shared" si="80"/>
        <v>0</v>
      </c>
    </row>
    <row r="371" spans="1:7" outlineLevel="2" x14ac:dyDescent="0.25">
      <c r="A371" s="21" t="s">
        <v>34</v>
      </c>
      <c r="B371" s="4" t="s">
        <v>127</v>
      </c>
      <c r="C371" s="4" t="s">
        <v>590</v>
      </c>
      <c r="D371" s="5">
        <v>800</v>
      </c>
      <c r="E371" s="16">
        <v>153045.6</v>
      </c>
      <c r="F371" s="16">
        <v>0</v>
      </c>
      <c r="G371" s="16">
        <v>0</v>
      </c>
    </row>
    <row r="372" spans="1:7" ht="30" outlineLevel="2" x14ac:dyDescent="0.25">
      <c r="A372" s="22" t="s">
        <v>135</v>
      </c>
      <c r="B372" s="4" t="s">
        <v>127</v>
      </c>
      <c r="C372" s="4" t="s">
        <v>136</v>
      </c>
      <c r="D372" s="34"/>
      <c r="E372" s="16">
        <f t="shared" ref="E372:G372" si="81">E373</f>
        <v>102317</v>
      </c>
      <c r="F372" s="16">
        <f t="shared" si="81"/>
        <v>0</v>
      </c>
      <c r="G372" s="16">
        <f t="shared" si="81"/>
        <v>0</v>
      </c>
    </row>
    <row r="373" spans="1:7" ht="30" outlineLevel="2" x14ac:dyDescent="0.25">
      <c r="A373" s="22" t="s">
        <v>228</v>
      </c>
      <c r="B373" s="4" t="s">
        <v>127</v>
      </c>
      <c r="C373" s="4" t="s">
        <v>136</v>
      </c>
      <c r="D373" s="34">
        <v>200</v>
      </c>
      <c r="E373" s="16">
        <v>102317</v>
      </c>
      <c r="F373" s="16">
        <v>0</v>
      </c>
      <c r="G373" s="33">
        <v>0</v>
      </c>
    </row>
    <row r="374" spans="1:7" ht="30" outlineLevel="1" x14ac:dyDescent="0.25">
      <c r="A374" s="22" t="s">
        <v>295</v>
      </c>
      <c r="B374" s="3" t="s">
        <v>296</v>
      </c>
      <c r="C374" s="3"/>
      <c r="D374" s="5"/>
      <c r="E374" s="16">
        <f>E380+E375+E387</f>
        <v>196213.8</v>
      </c>
      <c r="F374" s="16">
        <f t="shared" ref="F374:G374" si="82">F380+F375+F387</f>
        <v>189814.8</v>
      </c>
      <c r="G374" s="16">
        <f t="shared" si="82"/>
        <v>195600.5</v>
      </c>
    </row>
    <row r="375" spans="1:7" ht="45" outlineLevel="2" x14ac:dyDescent="0.25">
      <c r="A375" s="32" t="s">
        <v>137</v>
      </c>
      <c r="B375" s="4" t="s">
        <v>296</v>
      </c>
      <c r="C375" s="4" t="s">
        <v>138</v>
      </c>
      <c r="D375" s="34"/>
      <c r="E375" s="16">
        <f t="shared" ref="E375:G378" si="83">E376</f>
        <v>1.8</v>
      </c>
      <c r="F375" s="16">
        <f t="shared" si="83"/>
        <v>1.8</v>
      </c>
      <c r="G375" s="16">
        <f t="shared" si="83"/>
        <v>1.8</v>
      </c>
    </row>
    <row r="376" spans="1:7" ht="60" outlineLevel="2" x14ac:dyDescent="0.25">
      <c r="A376" s="32" t="s">
        <v>209</v>
      </c>
      <c r="B376" s="4" t="s">
        <v>296</v>
      </c>
      <c r="C376" s="4" t="s">
        <v>210</v>
      </c>
      <c r="D376" s="34"/>
      <c r="E376" s="16">
        <f t="shared" si="83"/>
        <v>1.8</v>
      </c>
      <c r="F376" s="16">
        <f t="shared" si="83"/>
        <v>1.8</v>
      </c>
      <c r="G376" s="16">
        <f t="shared" si="83"/>
        <v>1.8</v>
      </c>
    </row>
    <row r="377" spans="1:7" ht="60" outlineLevel="2" x14ac:dyDescent="0.25">
      <c r="A377" s="32" t="s">
        <v>211</v>
      </c>
      <c r="B377" s="4" t="s">
        <v>296</v>
      </c>
      <c r="C377" s="4" t="s">
        <v>212</v>
      </c>
      <c r="D377" s="34"/>
      <c r="E377" s="16">
        <f t="shared" si="83"/>
        <v>1.8</v>
      </c>
      <c r="F377" s="16">
        <f t="shared" si="83"/>
        <v>1.8</v>
      </c>
      <c r="G377" s="16">
        <f t="shared" si="83"/>
        <v>1.8</v>
      </c>
    </row>
    <row r="378" spans="1:7" ht="135" outlineLevel="2" x14ac:dyDescent="0.25">
      <c r="A378" s="43" t="s">
        <v>562</v>
      </c>
      <c r="B378" s="4" t="s">
        <v>296</v>
      </c>
      <c r="C378" s="4" t="s">
        <v>563</v>
      </c>
      <c r="D378" s="34"/>
      <c r="E378" s="16">
        <f t="shared" si="83"/>
        <v>1.8</v>
      </c>
      <c r="F378" s="16">
        <f t="shared" si="83"/>
        <v>1.8</v>
      </c>
      <c r="G378" s="16">
        <f t="shared" si="83"/>
        <v>1.8</v>
      </c>
    </row>
    <row r="379" spans="1:7" ht="30" outlineLevel="2" x14ac:dyDescent="0.25">
      <c r="A379" s="19" t="s">
        <v>228</v>
      </c>
      <c r="B379" s="4" t="s">
        <v>296</v>
      </c>
      <c r="C379" s="4" t="s">
        <v>563</v>
      </c>
      <c r="D379" s="34">
        <v>200</v>
      </c>
      <c r="E379" s="16">
        <v>1.8</v>
      </c>
      <c r="F379" s="16">
        <v>1.8</v>
      </c>
      <c r="G379" s="1">
        <v>1.8</v>
      </c>
    </row>
    <row r="380" spans="1:7" ht="75" outlineLevel="2" x14ac:dyDescent="0.25">
      <c r="A380" s="22" t="s">
        <v>297</v>
      </c>
      <c r="B380" s="3" t="s">
        <v>296</v>
      </c>
      <c r="C380" s="3" t="s">
        <v>115</v>
      </c>
      <c r="D380" s="5"/>
      <c r="E380" s="16">
        <f>E381</f>
        <v>78953.399999999994</v>
      </c>
      <c r="F380" s="16">
        <f t="shared" ref="F380:G382" si="84">F381</f>
        <v>77746.899999999994</v>
      </c>
      <c r="G380" s="16">
        <f t="shared" si="84"/>
        <v>80669.5</v>
      </c>
    </row>
    <row r="381" spans="1:7" ht="90" outlineLevel="2" x14ac:dyDescent="0.25">
      <c r="A381" s="22" t="s">
        <v>298</v>
      </c>
      <c r="B381" s="3" t="s">
        <v>296</v>
      </c>
      <c r="C381" s="3" t="s">
        <v>299</v>
      </c>
      <c r="D381" s="5"/>
      <c r="E381" s="16">
        <f>E382</f>
        <v>78953.399999999994</v>
      </c>
      <c r="F381" s="16">
        <f t="shared" si="84"/>
        <v>77746.899999999994</v>
      </c>
      <c r="G381" s="16">
        <f t="shared" si="84"/>
        <v>80669.5</v>
      </c>
    </row>
    <row r="382" spans="1:7" ht="30" outlineLevel="2" x14ac:dyDescent="0.25">
      <c r="A382" s="22" t="s">
        <v>300</v>
      </c>
      <c r="B382" s="3" t="s">
        <v>296</v>
      </c>
      <c r="C382" s="3" t="s">
        <v>301</v>
      </c>
      <c r="D382" s="5"/>
      <c r="E382" s="16">
        <f>E383</f>
        <v>78953.399999999994</v>
      </c>
      <c r="F382" s="16">
        <f t="shared" si="84"/>
        <v>77746.899999999994</v>
      </c>
      <c r="G382" s="16">
        <f t="shared" si="84"/>
        <v>80669.5</v>
      </c>
    </row>
    <row r="383" spans="1:7" ht="45" outlineLevel="2" x14ac:dyDescent="0.25">
      <c r="A383" s="21" t="s">
        <v>32</v>
      </c>
      <c r="B383" s="3" t="s">
        <v>296</v>
      </c>
      <c r="C383" s="3" t="s">
        <v>302</v>
      </c>
      <c r="D383" s="5"/>
      <c r="E383" s="16">
        <f>E384+E385+E386</f>
        <v>78953.399999999994</v>
      </c>
      <c r="F383" s="16">
        <f t="shared" ref="F383:G383" si="85">F384+F385+F386</f>
        <v>77746.899999999994</v>
      </c>
      <c r="G383" s="16">
        <f t="shared" si="85"/>
        <v>80669.5</v>
      </c>
    </row>
    <row r="384" spans="1:7" ht="75" outlineLevel="2" x14ac:dyDescent="0.25">
      <c r="A384" s="22" t="s">
        <v>13</v>
      </c>
      <c r="B384" s="3" t="s">
        <v>296</v>
      </c>
      <c r="C384" s="3" t="s">
        <v>302</v>
      </c>
      <c r="D384" s="5">
        <v>100</v>
      </c>
      <c r="E384" s="16">
        <f>76544.7+35</f>
        <v>76579.7</v>
      </c>
      <c r="F384" s="16">
        <v>76295.199999999997</v>
      </c>
      <c r="G384" s="1">
        <v>79347</v>
      </c>
    </row>
    <row r="385" spans="1:7" ht="30" outlineLevel="2" x14ac:dyDescent="0.25">
      <c r="A385" s="22" t="s">
        <v>228</v>
      </c>
      <c r="B385" s="3" t="s">
        <v>296</v>
      </c>
      <c r="C385" s="3" t="s">
        <v>302</v>
      </c>
      <c r="D385" s="5">
        <v>200</v>
      </c>
      <c r="E385" s="16">
        <f>1885.1+350-1.7</f>
        <v>2233.4</v>
      </c>
      <c r="F385" s="16">
        <v>1451.7</v>
      </c>
      <c r="G385" s="1">
        <v>1322.5</v>
      </c>
    </row>
    <row r="386" spans="1:7" outlineLevel="2" x14ac:dyDescent="0.25">
      <c r="A386" s="21" t="s">
        <v>34</v>
      </c>
      <c r="B386" s="3" t="s">
        <v>296</v>
      </c>
      <c r="C386" s="3" t="s">
        <v>302</v>
      </c>
      <c r="D386" s="5">
        <v>800</v>
      </c>
      <c r="E386" s="16">
        <f>173.6-33.3</f>
        <v>140.30000000000001</v>
      </c>
      <c r="F386" s="16">
        <v>0</v>
      </c>
      <c r="G386" s="1">
        <v>0</v>
      </c>
    </row>
    <row r="387" spans="1:7" ht="75" outlineLevel="2" x14ac:dyDescent="0.25">
      <c r="A387" s="32" t="s">
        <v>564</v>
      </c>
      <c r="B387" s="4" t="s">
        <v>296</v>
      </c>
      <c r="C387" s="4" t="s">
        <v>102</v>
      </c>
      <c r="D387" s="34"/>
      <c r="E387" s="16">
        <f t="shared" ref="E387:G388" si="86">E388</f>
        <v>117258.59999999999</v>
      </c>
      <c r="F387" s="16">
        <f t="shared" si="86"/>
        <v>112066.1</v>
      </c>
      <c r="G387" s="16">
        <f t="shared" si="86"/>
        <v>114929.20000000001</v>
      </c>
    </row>
    <row r="388" spans="1:7" ht="60" outlineLevel="2" x14ac:dyDescent="0.25">
      <c r="A388" s="32" t="s">
        <v>565</v>
      </c>
      <c r="B388" s="4" t="s">
        <v>296</v>
      </c>
      <c r="C388" s="4" t="s">
        <v>566</v>
      </c>
      <c r="D388" s="34"/>
      <c r="E388" s="16">
        <f t="shared" si="86"/>
        <v>117258.59999999999</v>
      </c>
      <c r="F388" s="16">
        <f t="shared" si="86"/>
        <v>112066.1</v>
      </c>
      <c r="G388" s="16">
        <f t="shared" si="86"/>
        <v>114929.20000000001</v>
      </c>
    </row>
    <row r="389" spans="1:7" ht="45" outlineLevel="2" x14ac:dyDescent="0.25">
      <c r="A389" s="19" t="s">
        <v>69</v>
      </c>
      <c r="B389" s="4" t="s">
        <v>296</v>
      </c>
      <c r="C389" s="4" t="s">
        <v>567</v>
      </c>
      <c r="D389" s="34"/>
      <c r="E389" s="16">
        <f t="shared" ref="E389:G389" si="87">E390+E391+E392</f>
        <v>117258.59999999999</v>
      </c>
      <c r="F389" s="16">
        <f t="shared" si="87"/>
        <v>112066.1</v>
      </c>
      <c r="G389" s="16">
        <f t="shared" si="87"/>
        <v>114929.20000000001</v>
      </c>
    </row>
    <row r="390" spans="1:7" ht="75" outlineLevel="2" x14ac:dyDescent="0.25">
      <c r="A390" s="19" t="s">
        <v>13</v>
      </c>
      <c r="B390" s="4" t="s">
        <v>296</v>
      </c>
      <c r="C390" s="4" t="s">
        <v>567</v>
      </c>
      <c r="D390" s="34">
        <v>100</v>
      </c>
      <c r="E390" s="16">
        <v>83158.399999999994</v>
      </c>
      <c r="F390" s="16">
        <v>86497</v>
      </c>
      <c r="G390" s="33">
        <v>89933.6</v>
      </c>
    </row>
    <row r="391" spans="1:7" ht="30" outlineLevel="2" x14ac:dyDescent="0.25">
      <c r="A391" s="22" t="s">
        <v>228</v>
      </c>
      <c r="B391" s="4" t="s">
        <v>296</v>
      </c>
      <c r="C391" s="4" t="s">
        <v>567</v>
      </c>
      <c r="D391" s="34">
        <v>200</v>
      </c>
      <c r="E391" s="16">
        <v>5036.5</v>
      </c>
      <c r="F391" s="16">
        <v>4827.6000000000004</v>
      </c>
      <c r="G391" s="33">
        <v>4188.6000000000004</v>
      </c>
    </row>
    <row r="392" spans="1:7" outlineLevel="2" x14ac:dyDescent="0.25">
      <c r="A392" s="21" t="s">
        <v>34</v>
      </c>
      <c r="B392" s="4" t="s">
        <v>296</v>
      </c>
      <c r="C392" s="4" t="s">
        <v>567</v>
      </c>
      <c r="D392" s="34">
        <v>800</v>
      </c>
      <c r="E392" s="16">
        <f>29063.7+2609.9-2609.9</f>
        <v>29063.7</v>
      </c>
      <c r="F392" s="16">
        <f>25138-4396.5</f>
        <v>20741.5</v>
      </c>
      <c r="G392" s="33">
        <f>25138-4331</f>
        <v>20807</v>
      </c>
    </row>
    <row r="393" spans="1:7" s="81" customFormat="1" ht="14.25" x14ac:dyDescent="0.25">
      <c r="A393" s="20" t="s">
        <v>556</v>
      </c>
      <c r="B393" s="2" t="s">
        <v>559</v>
      </c>
      <c r="C393" s="2"/>
      <c r="D393" s="6"/>
      <c r="E393" s="15">
        <f t="shared" ref="E393:G397" si="88">E394</f>
        <v>21981.300000000003</v>
      </c>
      <c r="F393" s="15">
        <f t="shared" si="88"/>
        <v>21558.9</v>
      </c>
      <c r="G393" s="15">
        <f t="shared" si="88"/>
        <v>21558.9</v>
      </c>
    </row>
    <row r="394" spans="1:7" ht="30" outlineLevel="1" x14ac:dyDescent="0.25">
      <c r="A394" s="22" t="s">
        <v>557</v>
      </c>
      <c r="B394" s="3" t="s">
        <v>560</v>
      </c>
      <c r="C394" s="3"/>
      <c r="D394" s="5"/>
      <c r="E394" s="16">
        <f t="shared" si="88"/>
        <v>21981.300000000003</v>
      </c>
      <c r="F394" s="16">
        <f t="shared" si="88"/>
        <v>21558.9</v>
      </c>
      <c r="G394" s="16">
        <f t="shared" si="88"/>
        <v>21558.9</v>
      </c>
    </row>
    <row r="395" spans="1:7" ht="45" outlineLevel="2" x14ac:dyDescent="0.25">
      <c r="A395" s="21" t="s">
        <v>59</v>
      </c>
      <c r="B395" s="3" t="s">
        <v>560</v>
      </c>
      <c r="C395" s="3" t="s">
        <v>60</v>
      </c>
      <c r="D395" s="5"/>
      <c r="E395" s="16">
        <f t="shared" si="88"/>
        <v>21981.300000000003</v>
      </c>
      <c r="F395" s="16">
        <f t="shared" si="88"/>
        <v>21558.9</v>
      </c>
      <c r="G395" s="16">
        <f t="shared" si="88"/>
        <v>21558.9</v>
      </c>
    </row>
    <row r="396" spans="1:7" ht="45" outlineLevel="2" x14ac:dyDescent="0.25">
      <c r="A396" s="32" t="s">
        <v>61</v>
      </c>
      <c r="B396" s="4" t="s">
        <v>560</v>
      </c>
      <c r="C396" s="4" t="s">
        <v>62</v>
      </c>
      <c r="D396" s="5"/>
      <c r="E396" s="16">
        <f t="shared" si="88"/>
        <v>21981.300000000003</v>
      </c>
      <c r="F396" s="16">
        <f t="shared" si="88"/>
        <v>21558.9</v>
      </c>
      <c r="G396" s="16">
        <f t="shared" si="88"/>
        <v>21558.9</v>
      </c>
    </row>
    <row r="397" spans="1:7" ht="45" outlineLevel="2" x14ac:dyDescent="0.25">
      <c r="A397" s="32" t="s">
        <v>63</v>
      </c>
      <c r="B397" s="4" t="s">
        <v>560</v>
      </c>
      <c r="C397" s="4" t="s">
        <v>64</v>
      </c>
      <c r="D397" s="5"/>
      <c r="E397" s="16">
        <f>E398</f>
        <v>21981.300000000003</v>
      </c>
      <c r="F397" s="16">
        <f t="shared" si="88"/>
        <v>21558.9</v>
      </c>
      <c r="G397" s="16">
        <f t="shared" si="88"/>
        <v>21558.9</v>
      </c>
    </row>
    <row r="398" spans="1:7" ht="75" outlineLevel="2" x14ac:dyDescent="0.25">
      <c r="A398" s="32" t="s">
        <v>558</v>
      </c>
      <c r="B398" s="4" t="s">
        <v>560</v>
      </c>
      <c r="C398" s="4" t="s">
        <v>561</v>
      </c>
      <c r="D398" s="5"/>
      <c r="E398" s="16">
        <f t="shared" ref="E398:G398" si="89">E399</f>
        <v>21981.300000000003</v>
      </c>
      <c r="F398" s="16">
        <f t="shared" si="89"/>
        <v>21558.9</v>
      </c>
      <c r="G398" s="16">
        <f t="shared" si="89"/>
        <v>21558.9</v>
      </c>
    </row>
    <row r="399" spans="1:7" outlineLevel="2" x14ac:dyDescent="0.25">
      <c r="A399" s="19" t="s">
        <v>34</v>
      </c>
      <c r="B399" s="4" t="s">
        <v>560</v>
      </c>
      <c r="C399" s="4" t="s">
        <v>561</v>
      </c>
      <c r="D399" s="5">
        <v>800</v>
      </c>
      <c r="E399" s="16">
        <v>21981.300000000003</v>
      </c>
      <c r="F399" s="16">
        <v>21558.9</v>
      </c>
      <c r="G399" s="1">
        <v>21558.9</v>
      </c>
    </row>
    <row r="400" spans="1:7" s="81" customFormat="1" ht="14.25" x14ac:dyDescent="0.25">
      <c r="A400" s="8" t="s">
        <v>303</v>
      </c>
      <c r="B400" s="9" t="s">
        <v>304</v>
      </c>
      <c r="C400" s="9"/>
      <c r="D400" s="10"/>
      <c r="E400" s="11">
        <f>E401+E425+E484+E505+E515</f>
        <v>5438226.2000000002</v>
      </c>
      <c r="F400" s="11">
        <f>F401+F425+F484+F505+F515</f>
        <v>5374720.3999999994</v>
      </c>
      <c r="G400" s="11">
        <f t="shared" ref="G400" si="90">G401+G425+G484+G505+G515</f>
        <v>5502946.5999999996</v>
      </c>
    </row>
    <row r="401" spans="1:7" outlineLevel="1" x14ac:dyDescent="0.25">
      <c r="A401" s="23" t="s">
        <v>305</v>
      </c>
      <c r="B401" s="28" t="s">
        <v>306</v>
      </c>
      <c r="C401" s="28"/>
      <c r="D401" s="29"/>
      <c r="E401" s="26">
        <f>E402</f>
        <v>1863996.3999999997</v>
      </c>
      <c r="F401" s="27">
        <f>F402</f>
        <v>1796398.5</v>
      </c>
      <c r="G401" s="27">
        <f>G402</f>
        <v>1838605.1</v>
      </c>
    </row>
    <row r="402" spans="1:7" ht="30" outlineLevel="2" x14ac:dyDescent="0.25">
      <c r="A402" s="23" t="s">
        <v>307</v>
      </c>
      <c r="B402" s="28" t="s">
        <v>306</v>
      </c>
      <c r="C402" s="28" t="s">
        <v>308</v>
      </c>
      <c r="D402" s="29"/>
      <c r="E402" s="26">
        <f>E403+E419</f>
        <v>1863996.3999999997</v>
      </c>
      <c r="F402" s="26">
        <f>F403+F419</f>
        <v>1796398.5</v>
      </c>
      <c r="G402" s="26">
        <f>G403+G419</f>
        <v>1838605.1</v>
      </c>
    </row>
    <row r="403" spans="1:7" ht="30" outlineLevel="2" x14ac:dyDescent="0.25">
      <c r="A403" s="31" t="s">
        <v>309</v>
      </c>
      <c r="B403" s="28" t="s">
        <v>306</v>
      </c>
      <c r="C403" s="28" t="s">
        <v>310</v>
      </c>
      <c r="D403" s="29"/>
      <c r="E403" s="26">
        <f>E404+E414</f>
        <v>1862513.6999999997</v>
      </c>
      <c r="F403" s="26">
        <f t="shared" ref="F403:G403" si="91">F404+F414</f>
        <v>1795085.1</v>
      </c>
      <c r="G403" s="26">
        <f t="shared" si="91"/>
        <v>1837291.7000000002</v>
      </c>
    </row>
    <row r="404" spans="1:7" ht="45" outlineLevel="2" x14ac:dyDescent="0.25">
      <c r="A404" s="31" t="s">
        <v>311</v>
      </c>
      <c r="B404" s="28" t="s">
        <v>306</v>
      </c>
      <c r="C404" s="28" t="s">
        <v>312</v>
      </c>
      <c r="D404" s="29"/>
      <c r="E404" s="26">
        <f>E405+E407+E412+E410</f>
        <v>1850036.7999999998</v>
      </c>
      <c r="F404" s="26">
        <f t="shared" ref="F404:G404" si="92">F405+F407+F412+F410</f>
        <v>1784978.7000000002</v>
      </c>
      <c r="G404" s="26">
        <f t="shared" si="92"/>
        <v>1837291.7000000002</v>
      </c>
    </row>
    <row r="405" spans="1:7" ht="45" outlineLevel="2" x14ac:dyDescent="0.25">
      <c r="A405" s="31" t="s">
        <v>277</v>
      </c>
      <c r="B405" s="28" t="s">
        <v>306</v>
      </c>
      <c r="C405" s="28" t="s">
        <v>313</v>
      </c>
      <c r="D405" s="29"/>
      <c r="E405" s="26">
        <f>E406</f>
        <v>857430.8</v>
      </c>
      <c r="F405" s="26">
        <f t="shared" ref="F405:G405" si="93">F406</f>
        <v>727408.8</v>
      </c>
      <c r="G405" s="26">
        <f t="shared" si="93"/>
        <v>714528.1</v>
      </c>
    </row>
    <row r="406" spans="1:7" ht="45" outlineLevel="2" x14ac:dyDescent="0.25">
      <c r="A406" s="23" t="s">
        <v>314</v>
      </c>
      <c r="B406" s="28" t="s">
        <v>306</v>
      </c>
      <c r="C406" s="28" t="s">
        <v>313</v>
      </c>
      <c r="D406" s="29">
        <v>600</v>
      </c>
      <c r="E406" s="26">
        <f>846329.8+529+10572</f>
        <v>857430.8</v>
      </c>
      <c r="F406" s="27">
        <v>727408.8</v>
      </c>
      <c r="G406" s="27">
        <v>714528.1</v>
      </c>
    </row>
    <row r="407" spans="1:7" ht="75" outlineLevel="2" x14ac:dyDescent="0.25">
      <c r="A407" s="72" t="s">
        <v>645</v>
      </c>
      <c r="B407" s="28" t="s">
        <v>306</v>
      </c>
      <c r="C407" s="28" t="s">
        <v>315</v>
      </c>
      <c r="D407" s="29"/>
      <c r="E407" s="26">
        <f>E408+E409</f>
        <v>19200</v>
      </c>
      <c r="F407" s="26">
        <f t="shared" ref="F407:G407" si="94">F408+F409</f>
        <v>19200</v>
      </c>
      <c r="G407" s="26">
        <f t="shared" si="94"/>
        <v>19200</v>
      </c>
    </row>
    <row r="408" spans="1:7" ht="45" outlineLevel="2" x14ac:dyDescent="0.25">
      <c r="A408" s="23" t="s">
        <v>314</v>
      </c>
      <c r="B408" s="28" t="s">
        <v>306</v>
      </c>
      <c r="C408" s="28" t="s">
        <v>315</v>
      </c>
      <c r="D408" s="29">
        <v>600</v>
      </c>
      <c r="E408" s="26">
        <f>4560+130</f>
        <v>4690</v>
      </c>
      <c r="F408" s="27">
        <v>9568.7999999999993</v>
      </c>
      <c r="G408" s="27">
        <v>9568.7999999999993</v>
      </c>
    </row>
    <row r="409" spans="1:7" outlineLevel="2" x14ac:dyDescent="0.25">
      <c r="A409" s="23" t="s">
        <v>34</v>
      </c>
      <c r="B409" s="28" t="s">
        <v>306</v>
      </c>
      <c r="C409" s="28" t="s">
        <v>315</v>
      </c>
      <c r="D409" s="29">
        <v>800</v>
      </c>
      <c r="E409" s="26">
        <f>14640-130</f>
        <v>14510</v>
      </c>
      <c r="F409" s="27">
        <v>9631.2000000000007</v>
      </c>
      <c r="G409" s="27">
        <v>9631.2000000000007</v>
      </c>
    </row>
    <row r="410" spans="1:7" ht="45" outlineLevel="2" x14ac:dyDescent="0.25">
      <c r="A410" s="35" t="s">
        <v>316</v>
      </c>
      <c r="B410" s="36" t="s">
        <v>306</v>
      </c>
      <c r="C410" s="36" t="s">
        <v>317</v>
      </c>
      <c r="D410" s="46"/>
      <c r="E410" s="26">
        <f>E411</f>
        <v>5448.4</v>
      </c>
      <c r="F410" s="26">
        <f t="shared" ref="F410:G410" si="95">F411</f>
        <v>0</v>
      </c>
      <c r="G410" s="26">
        <f t="shared" si="95"/>
        <v>0</v>
      </c>
    </row>
    <row r="411" spans="1:7" ht="45" outlineLevel="2" x14ac:dyDescent="0.25">
      <c r="A411" s="35" t="s">
        <v>314</v>
      </c>
      <c r="B411" s="36" t="s">
        <v>306</v>
      </c>
      <c r="C411" s="36" t="s">
        <v>317</v>
      </c>
      <c r="D411" s="46">
        <v>600</v>
      </c>
      <c r="E411" s="26">
        <v>5448.4</v>
      </c>
      <c r="F411" s="27">
        <v>0</v>
      </c>
      <c r="G411" s="27">
        <v>0</v>
      </c>
    </row>
    <row r="412" spans="1:7" ht="180" outlineLevel="2" x14ac:dyDescent="0.25">
      <c r="A412" s="23" t="s">
        <v>318</v>
      </c>
      <c r="B412" s="28" t="s">
        <v>306</v>
      </c>
      <c r="C412" s="28" t="s">
        <v>319</v>
      </c>
      <c r="D412" s="29"/>
      <c r="E412" s="26">
        <f>E413</f>
        <v>967957.6</v>
      </c>
      <c r="F412" s="26">
        <f t="shared" ref="F412:G412" si="96">F413</f>
        <v>1038369.9</v>
      </c>
      <c r="G412" s="26">
        <f t="shared" si="96"/>
        <v>1103563.6000000001</v>
      </c>
    </row>
    <row r="413" spans="1:7" ht="45" outlineLevel="2" x14ac:dyDescent="0.25">
      <c r="A413" s="23" t="s">
        <v>314</v>
      </c>
      <c r="B413" s="28" t="s">
        <v>306</v>
      </c>
      <c r="C413" s="28" t="s">
        <v>319</v>
      </c>
      <c r="D413" s="28" t="s">
        <v>320</v>
      </c>
      <c r="E413" s="26">
        <v>967957.6</v>
      </c>
      <c r="F413" s="27">
        <v>1038369.9</v>
      </c>
      <c r="G413" s="27">
        <v>1103563.6000000001</v>
      </c>
    </row>
    <row r="414" spans="1:7" ht="45" outlineLevel="2" x14ac:dyDescent="0.25">
      <c r="A414" s="23" t="s">
        <v>321</v>
      </c>
      <c r="B414" s="28" t="s">
        <v>306</v>
      </c>
      <c r="C414" s="28" t="s">
        <v>322</v>
      </c>
      <c r="D414" s="28"/>
      <c r="E414" s="26">
        <f>E417+E415</f>
        <v>12476.900000000001</v>
      </c>
      <c r="F414" s="26">
        <f>F417</f>
        <v>10106.4</v>
      </c>
      <c r="G414" s="26">
        <f>G417</f>
        <v>0</v>
      </c>
    </row>
    <row r="415" spans="1:7" ht="45" outlineLevel="2" x14ac:dyDescent="0.25">
      <c r="A415" s="23" t="s">
        <v>643</v>
      </c>
      <c r="B415" s="28" t="s">
        <v>306</v>
      </c>
      <c r="C415" s="73" t="s">
        <v>646</v>
      </c>
      <c r="D415" s="28"/>
      <c r="E415" s="26">
        <f>E416</f>
        <v>8221.6</v>
      </c>
      <c r="F415" s="26">
        <f>F416</f>
        <v>0</v>
      </c>
      <c r="G415" s="26">
        <f>G416</f>
        <v>0</v>
      </c>
    </row>
    <row r="416" spans="1:7" ht="45" outlineLevel="2" x14ac:dyDescent="0.25">
      <c r="A416" s="72" t="s">
        <v>314</v>
      </c>
      <c r="B416" s="28" t="s">
        <v>306</v>
      </c>
      <c r="C416" s="73" t="s">
        <v>646</v>
      </c>
      <c r="D416" s="28" t="s">
        <v>320</v>
      </c>
      <c r="E416" s="26">
        <v>8221.6</v>
      </c>
      <c r="F416" s="26">
        <v>0</v>
      </c>
      <c r="G416" s="26">
        <v>0</v>
      </c>
    </row>
    <row r="417" spans="1:7" ht="30" outlineLevel="2" x14ac:dyDescent="0.25">
      <c r="A417" s="23" t="s">
        <v>323</v>
      </c>
      <c r="B417" s="28" t="s">
        <v>306</v>
      </c>
      <c r="C417" s="28" t="s">
        <v>324</v>
      </c>
      <c r="D417" s="28"/>
      <c r="E417" s="26">
        <f>E418</f>
        <v>4255.3</v>
      </c>
      <c r="F417" s="26">
        <f t="shared" ref="F417:G417" si="97">F418</f>
        <v>10106.4</v>
      </c>
      <c r="G417" s="26">
        <f t="shared" si="97"/>
        <v>0</v>
      </c>
    </row>
    <row r="418" spans="1:7" ht="45" outlineLevel="2" x14ac:dyDescent="0.25">
      <c r="A418" s="23" t="s">
        <v>314</v>
      </c>
      <c r="B418" s="28" t="s">
        <v>306</v>
      </c>
      <c r="C418" s="28" t="s">
        <v>324</v>
      </c>
      <c r="D418" s="28" t="s">
        <v>320</v>
      </c>
      <c r="E418" s="26">
        <v>4255.3</v>
      </c>
      <c r="F418" s="27">
        <v>10106.4</v>
      </c>
      <c r="G418" s="27">
        <v>0</v>
      </c>
    </row>
    <row r="419" spans="1:7" ht="60" outlineLevel="2" x14ac:dyDescent="0.25">
      <c r="A419" s="47" t="s">
        <v>325</v>
      </c>
      <c r="B419" s="24" t="s">
        <v>306</v>
      </c>
      <c r="C419" s="25" t="s">
        <v>326</v>
      </c>
      <c r="D419" s="24"/>
      <c r="E419" s="26">
        <f>E420</f>
        <v>1482.7</v>
      </c>
      <c r="F419" s="26">
        <f t="shared" ref="F419:G423" si="98">F420</f>
        <v>1313.4</v>
      </c>
      <c r="G419" s="26">
        <f t="shared" si="98"/>
        <v>1313.4</v>
      </c>
    </row>
    <row r="420" spans="1:7" ht="45" outlineLevel="2" x14ac:dyDescent="0.25">
      <c r="A420" s="48" t="s">
        <v>327</v>
      </c>
      <c r="B420" s="24" t="s">
        <v>306</v>
      </c>
      <c r="C420" s="25" t="s">
        <v>328</v>
      </c>
      <c r="D420" s="24"/>
      <c r="E420" s="26">
        <f>E423+E421</f>
        <v>1482.7</v>
      </c>
      <c r="F420" s="26">
        <f>F423</f>
        <v>1313.4</v>
      </c>
      <c r="G420" s="26">
        <f>G423</f>
        <v>1313.4</v>
      </c>
    </row>
    <row r="421" spans="1:7" ht="30" outlineLevel="2" x14ac:dyDescent="0.25">
      <c r="A421" s="74" t="s">
        <v>367</v>
      </c>
      <c r="B421" s="24" t="s">
        <v>306</v>
      </c>
      <c r="C421" s="75" t="s">
        <v>368</v>
      </c>
      <c r="D421" s="24"/>
      <c r="E421" s="26">
        <f>E422</f>
        <v>169.3</v>
      </c>
      <c r="F421" s="26">
        <f t="shared" ref="F421:G421" si="99">F422</f>
        <v>0</v>
      </c>
      <c r="G421" s="26">
        <f t="shared" si="99"/>
        <v>0</v>
      </c>
    </row>
    <row r="422" spans="1:7" ht="37.5" customHeight="1" outlineLevel="2" x14ac:dyDescent="0.25">
      <c r="A422" s="23" t="s">
        <v>314</v>
      </c>
      <c r="B422" s="24" t="s">
        <v>306</v>
      </c>
      <c r="C422" s="25" t="s">
        <v>368</v>
      </c>
      <c r="D422" s="24">
        <v>600</v>
      </c>
      <c r="E422" s="26">
        <v>169.3</v>
      </c>
      <c r="F422" s="26">
        <v>0</v>
      </c>
      <c r="G422" s="26">
        <v>0</v>
      </c>
    </row>
    <row r="423" spans="1:7" ht="30" outlineLevel="2" x14ac:dyDescent="0.25">
      <c r="A423" s="49" t="s">
        <v>329</v>
      </c>
      <c r="B423" s="24" t="s">
        <v>306</v>
      </c>
      <c r="C423" s="25" t="s">
        <v>330</v>
      </c>
      <c r="D423" s="24"/>
      <c r="E423" s="26">
        <f>E424</f>
        <v>1313.4</v>
      </c>
      <c r="F423" s="26">
        <f t="shared" si="98"/>
        <v>1313.4</v>
      </c>
      <c r="G423" s="26">
        <f t="shared" si="98"/>
        <v>1313.4</v>
      </c>
    </row>
    <row r="424" spans="1:7" ht="34.5" customHeight="1" outlineLevel="2" x14ac:dyDescent="0.25">
      <c r="A424" s="23" t="s">
        <v>314</v>
      </c>
      <c r="B424" s="24" t="s">
        <v>306</v>
      </c>
      <c r="C424" s="25" t="s">
        <v>330</v>
      </c>
      <c r="D424" s="24">
        <v>600</v>
      </c>
      <c r="E424" s="26">
        <v>1313.4</v>
      </c>
      <c r="F424" s="27">
        <v>1313.4</v>
      </c>
      <c r="G424" s="27">
        <v>1313.4</v>
      </c>
    </row>
    <row r="425" spans="1:7" outlineLevel="1" x14ac:dyDescent="0.25">
      <c r="A425" s="23" t="s">
        <v>331</v>
      </c>
      <c r="B425" s="28" t="s">
        <v>332</v>
      </c>
      <c r="C425" s="28"/>
      <c r="D425" s="29"/>
      <c r="E425" s="26">
        <f>E426</f>
        <v>2975380.5000000005</v>
      </c>
      <c r="F425" s="26">
        <f t="shared" ref="F425:G425" si="100">F426</f>
        <v>2973064.3</v>
      </c>
      <c r="G425" s="26">
        <f t="shared" si="100"/>
        <v>3066612.6999999993</v>
      </c>
    </row>
    <row r="426" spans="1:7" ht="30" outlineLevel="2" x14ac:dyDescent="0.25">
      <c r="A426" s="23" t="s">
        <v>307</v>
      </c>
      <c r="B426" s="28" t="s">
        <v>332</v>
      </c>
      <c r="C426" s="28" t="s">
        <v>308</v>
      </c>
      <c r="D426" s="29"/>
      <c r="E426" s="26">
        <f>E427+E476+E472</f>
        <v>2975380.5000000005</v>
      </c>
      <c r="F426" s="26">
        <f t="shared" ref="F426:G426" si="101">F427+F476+F472</f>
        <v>2973064.3</v>
      </c>
      <c r="G426" s="26">
        <f t="shared" si="101"/>
        <v>3066612.6999999993</v>
      </c>
    </row>
    <row r="427" spans="1:7" ht="30" outlineLevel="2" x14ac:dyDescent="0.25">
      <c r="A427" s="31" t="s">
        <v>309</v>
      </c>
      <c r="B427" s="28" t="s">
        <v>332</v>
      </c>
      <c r="C427" s="28" t="s">
        <v>310</v>
      </c>
      <c r="D427" s="29"/>
      <c r="E427" s="26">
        <f>E428+E459+E462+E465</f>
        <v>2969045.6000000006</v>
      </c>
      <c r="F427" s="26">
        <f>F428+F459+F462+F465</f>
        <v>2967428</v>
      </c>
      <c r="G427" s="26">
        <f>G428+G459+G462+G465</f>
        <v>3060976.3999999994</v>
      </c>
    </row>
    <row r="428" spans="1:7" ht="45" outlineLevel="2" x14ac:dyDescent="0.25">
      <c r="A428" s="31" t="s">
        <v>311</v>
      </c>
      <c r="B428" s="28" t="s">
        <v>332</v>
      </c>
      <c r="C428" s="28" t="s">
        <v>312</v>
      </c>
      <c r="D428" s="29"/>
      <c r="E428" s="26">
        <f>E429+E431+E433+E435+E437+E439+E441+E445+E447+E449+E451+E453+E457+E443+E455</f>
        <v>2235610.7000000007</v>
      </c>
      <c r="F428" s="26">
        <f t="shared" ref="F428:G428" si="102">F429+F431+F433+F435+F437+F439+F441+F445+F447+F449+F451+F453+F457+F443</f>
        <v>2323366.1999999997</v>
      </c>
      <c r="G428" s="26">
        <f t="shared" si="102"/>
        <v>2415603.1999999997</v>
      </c>
    </row>
    <row r="429" spans="1:7" ht="60" outlineLevel="2" x14ac:dyDescent="0.25">
      <c r="A429" s="31" t="s">
        <v>333</v>
      </c>
      <c r="B429" s="28" t="s">
        <v>332</v>
      </c>
      <c r="C429" s="28" t="s">
        <v>334</v>
      </c>
      <c r="D429" s="29"/>
      <c r="E429" s="26">
        <f>E430</f>
        <v>176663.2</v>
      </c>
      <c r="F429" s="26">
        <f t="shared" ref="F429:G429" si="103">F430</f>
        <v>162787.79999999999</v>
      </c>
      <c r="G429" s="26">
        <f t="shared" si="103"/>
        <v>162787.79999999999</v>
      </c>
    </row>
    <row r="430" spans="1:7" ht="36.75" customHeight="1" outlineLevel="2" x14ac:dyDescent="0.25">
      <c r="A430" s="23" t="s">
        <v>314</v>
      </c>
      <c r="B430" s="28" t="s">
        <v>332</v>
      </c>
      <c r="C430" s="28" t="s">
        <v>334</v>
      </c>
      <c r="D430" s="29">
        <v>600</v>
      </c>
      <c r="E430" s="26">
        <v>176663.2</v>
      </c>
      <c r="F430" s="1">
        <v>162787.79999999999</v>
      </c>
      <c r="G430" s="27">
        <v>162787.79999999999</v>
      </c>
    </row>
    <row r="431" spans="1:7" ht="45" outlineLevel="2" x14ac:dyDescent="0.25">
      <c r="A431" s="50" t="s">
        <v>335</v>
      </c>
      <c r="B431" s="28" t="s">
        <v>332</v>
      </c>
      <c r="C431" s="51" t="s">
        <v>336</v>
      </c>
      <c r="D431" s="52"/>
      <c r="E431" s="26">
        <f>E432</f>
        <v>31292.6</v>
      </c>
      <c r="F431" s="26">
        <f t="shared" ref="F431:G431" si="104">F432</f>
        <v>31292.6</v>
      </c>
      <c r="G431" s="26">
        <f t="shared" si="104"/>
        <v>31292.6</v>
      </c>
    </row>
    <row r="432" spans="1:7" ht="36.75" customHeight="1" outlineLevel="2" x14ac:dyDescent="0.25">
      <c r="A432" s="23" t="s">
        <v>314</v>
      </c>
      <c r="B432" s="28" t="s">
        <v>332</v>
      </c>
      <c r="C432" s="51" t="s">
        <v>336</v>
      </c>
      <c r="D432" s="53">
        <v>600</v>
      </c>
      <c r="E432" s="26">
        <v>31292.6</v>
      </c>
      <c r="F432" s="27">
        <v>31292.6</v>
      </c>
      <c r="G432" s="27">
        <v>31292.6</v>
      </c>
    </row>
    <row r="433" spans="1:7" ht="45" outlineLevel="2" x14ac:dyDescent="0.25">
      <c r="A433" s="50" t="s">
        <v>337</v>
      </c>
      <c r="B433" s="28" t="s">
        <v>332</v>
      </c>
      <c r="C433" s="51" t="s">
        <v>338</v>
      </c>
      <c r="D433" s="52"/>
      <c r="E433" s="26">
        <f>E434</f>
        <v>624</v>
      </c>
      <c r="F433" s="26">
        <f t="shared" ref="F433:G433" si="105">F434</f>
        <v>600</v>
      </c>
      <c r="G433" s="26">
        <f t="shared" si="105"/>
        <v>600</v>
      </c>
    </row>
    <row r="434" spans="1:7" ht="40.5" customHeight="1" outlineLevel="2" x14ac:dyDescent="0.25">
      <c r="A434" s="23" t="s">
        <v>314</v>
      </c>
      <c r="B434" s="28" t="s">
        <v>332</v>
      </c>
      <c r="C434" s="51" t="s">
        <v>338</v>
      </c>
      <c r="D434" s="53">
        <v>600</v>
      </c>
      <c r="E434" s="16">
        <f>600+24</f>
        <v>624</v>
      </c>
      <c r="F434" s="27">
        <v>600</v>
      </c>
      <c r="G434" s="27">
        <v>600</v>
      </c>
    </row>
    <row r="435" spans="1:7" ht="45" outlineLevel="2" x14ac:dyDescent="0.25">
      <c r="A435" s="31" t="s">
        <v>277</v>
      </c>
      <c r="B435" s="28" t="s">
        <v>332</v>
      </c>
      <c r="C435" s="28" t="s">
        <v>313</v>
      </c>
      <c r="D435" s="29"/>
      <c r="E435" s="26">
        <f>E436</f>
        <v>408631.20000000007</v>
      </c>
      <c r="F435" s="26">
        <f t="shared" ref="F435:G435" si="106">F436</f>
        <v>336443.9</v>
      </c>
      <c r="G435" s="26">
        <f t="shared" si="106"/>
        <v>329249</v>
      </c>
    </row>
    <row r="436" spans="1:7" ht="45" outlineLevel="2" x14ac:dyDescent="0.25">
      <c r="A436" s="23" t="s">
        <v>314</v>
      </c>
      <c r="B436" s="28" t="s">
        <v>332</v>
      </c>
      <c r="C436" s="28" t="s">
        <v>313</v>
      </c>
      <c r="D436" s="29">
        <v>600</v>
      </c>
      <c r="E436" s="16">
        <f>355154.9+4223.4+25693.4+23559.5</f>
        <v>408631.20000000007</v>
      </c>
      <c r="F436" s="27">
        <v>336443.9</v>
      </c>
      <c r="G436" s="27">
        <v>329249</v>
      </c>
    </row>
    <row r="437" spans="1:7" ht="30" outlineLevel="2" x14ac:dyDescent="0.25">
      <c r="A437" s="23" t="s">
        <v>339</v>
      </c>
      <c r="B437" s="28" t="s">
        <v>332</v>
      </c>
      <c r="C437" s="28" t="s">
        <v>340</v>
      </c>
      <c r="D437" s="29"/>
      <c r="E437" s="26">
        <f>E438</f>
        <v>73083.399999999994</v>
      </c>
      <c r="F437" s="26">
        <f t="shared" ref="F437:G437" si="107">F438</f>
        <v>74383.399999999994</v>
      </c>
      <c r="G437" s="26">
        <f t="shared" si="107"/>
        <v>74383.399999999994</v>
      </c>
    </row>
    <row r="438" spans="1:7" ht="45" outlineLevel="2" x14ac:dyDescent="0.25">
      <c r="A438" s="23" t="s">
        <v>314</v>
      </c>
      <c r="B438" s="28" t="s">
        <v>332</v>
      </c>
      <c r="C438" s="28" t="s">
        <v>340</v>
      </c>
      <c r="D438" s="29">
        <v>600</v>
      </c>
      <c r="E438" s="16">
        <f>74383.4-1300</f>
        <v>73083.399999999994</v>
      </c>
      <c r="F438" s="27">
        <v>74383.399999999994</v>
      </c>
      <c r="G438" s="27">
        <v>74383.399999999994</v>
      </c>
    </row>
    <row r="439" spans="1:7" ht="60" outlineLevel="2" x14ac:dyDescent="0.25">
      <c r="A439" s="50" t="s">
        <v>341</v>
      </c>
      <c r="B439" s="28" t="s">
        <v>332</v>
      </c>
      <c r="C439" s="51" t="s">
        <v>342</v>
      </c>
      <c r="D439" s="52"/>
      <c r="E439" s="26">
        <f>E440</f>
        <v>1000</v>
      </c>
      <c r="F439" s="26">
        <f t="shared" ref="F439:G439" si="108">F440</f>
        <v>1500</v>
      </c>
      <c r="G439" s="26">
        <f t="shared" si="108"/>
        <v>1500</v>
      </c>
    </row>
    <row r="440" spans="1:7" ht="45" outlineLevel="2" x14ac:dyDescent="0.25">
      <c r="A440" s="23" t="s">
        <v>314</v>
      </c>
      <c r="B440" s="28" t="s">
        <v>332</v>
      </c>
      <c r="C440" s="51" t="s">
        <v>342</v>
      </c>
      <c r="D440" s="53">
        <v>600</v>
      </c>
      <c r="E440" s="16">
        <f>1500-500</f>
        <v>1000</v>
      </c>
      <c r="F440" s="27">
        <v>1500</v>
      </c>
      <c r="G440" s="27">
        <v>1500</v>
      </c>
    </row>
    <row r="441" spans="1:7" ht="75" outlineLevel="2" x14ac:dyDescent="0.25">
      <c r="A441" s="23" t="s">
        <v>343</v>
      </c>
      <c r="B441" s="28" t="s">
        <v>332</v>
      </c>
      <c r="C441" s="51" t="s">
        <v>344</v>
      </c>
      <c r="D441" s="53"/>
      <c r="E441" s="26">
        <f>E442</f>
        <v>6593.6</v>
      </c>
      <c r="F441" s="26">
        <f t="shared" ref="F441:G441" si="109">F442</f>
        <v>6926.5</v>
      </c>
      <c r="G441" s="26">
        <f t="shared" si="109"/>
        <v>7259.3</v>
      </c>
    </row>
    <row r="442" spans="1:7" ht="45" outlineLevel="2" x14ac:dyDescent="0.25">
      <c r="A442" s="23" t="s">
        <v>314</v>
      </c>
      <c r="B442" s="28" t="s">
        <v>332</v>
      </c>
      <c r="C442" s="51" t="s">
        <v>344</v>
      </c>
      <c r="D442" s="53">
        <v>600</v>
      </c>
      <c r="E442" s="26">
        <v>6593.6</v>
      </c>
      <c r="F442" s="27">
        <f>6926.6-0.1</f>
        <v>6926.5</v>
      </c>
      <c r="G442" s="27">
        <v>7259.3</v>
      </c>
    </row>
    <row r="443" spans="1:7" ht="45" outlineLevel="2" x14ac:dyDescent="0.25">
      <c r="A443" s="35" t="s">
        <v>316</v>
      </c>
      <c r="B443" s="36" t="s">
        <v>332</v>
      </c>
      <c r="C443" s="36" t="s">
        <v>317</v>
      </c>
      <c r="D443" s="46"/>
      <c r="E443" s="26">
        <f>E444</f>
        <v>4110.2000000000007</v>
      </c>
      <c r="F443" s="26">
        <f t="shared" ref="F443:G443" si="110">F444</f>
        <v>0</v>
      </c>
      <c r="G443" s="26">
        <f t="shared" si="110"/>
        <v>0</v>
      </c>
    </row>
    <row r="444" spans="1:7" ht="45" outlineLevel="2" x14ac:dyDescent="0.25">
      <c r="A444" s="35" t="s">
        <v>314</v>
      </c>
      <c r="B444" s="36" t="s">
        <v>332</v>
      </c>
      <c r="C444" s="36" t="s">
        <v>317</v>
      </c>
      <c r="D444" s="46">
        <v>600</v>
      </c>
      <c r="E444" s="26">
        <v>4110.2000000000007</v>
      </c>
      <c r="F444" s="27">
        <v>0</v>
      </c>
      <c r="G444" s="27">
        <v>0</v>
      </c>
    </row>
    <row r="445" spans="1:7" ht="60" outlineLevel="2" x14ac:dyDescent="0.25">
      <c r="A445" s="54" t="s">
        <v>345</v>
      </c>
      <c r="B445" s="28" t="s">
        <v>332</v>
      </c>
      <c r="C445" s="55" t="s">
        <v>346</v>
      </c>
      <c r="D445" s="56"/>
      <c r="E445" s="26">
        <f>E446</f>
        <v>124210.8</v>
      </c>
      <c r="F445" s="26">
        <f t="shared" ref="F445:G445" si="111">F446</f>
        <v>124445.2</v>
      </c>
      <c r="G445" s="26">
        <f t="shared" si="111"/>
        <v>124445.2</v>
      </c>
    </row>
    <row r="446" spans="1:7" ht="45" outlineLevel="2" x14ac:dyDescent="0.25">
      <c r="A446" s="23" t="s">
        <v>314</v>
      </c>
      <c r="B446" s="28" t="s">
        <v>332</v>
      </c>
      <c r="C446" s="55" t="s">
        <v>346</v>
      </c>
      <c r="D446" s="56">
        <v>600</v>
      </c>
      <c r="E446" s="26">
        <f>124210.8</f>
        <v>124210.8</v>
      </c>
      <c r="F446" s="27">
        <v>124445.2</v>
      </c>
      <c r="G446" s="27">
        <v>124445.2</v>
      </c>
    </row>
    <row r="447" spans="1:7" ht="120" outlineLevel="2" x14ac:dyDescent="0.25">
      <c r="A447" s="23" t="s">
        <v>347</v>
      </c>
      <c r="B447" s="28" t="s">
        <v>332</v>
      </c>
      <c r="C447" s="55" t="s">
        <v>348</v>
      </c>
      <c r="D447" s="56"/>
      <c r="E447" s="26">
        <f>E448</f>
        <v>8299.4</v>
      </c>
      <c r="F447" s="26">
        <f t="shared" ref="F447:G447" si="112">F448</f>
        <v>8315.2000000000007</v>
      </c>
      <c r="G447" s="26">
        <f t="shared" si="112"/>
        <v>9623.7999999999993</v>
      </c>
    </row>
    <row r="448" spans="1:7" ht="45" outlineLevel="2" x14ac:dyDescent="0.25">
      <c r="A448" s="23" t="s">
        <v>314</v>
      </c>
      <c r="B448" s="28" t="s">
        <v>332</v>
      </c>
      <c r="C448" s="55" t="s">
        <v>348</v>
      </c>
      <c r="D448" s="56">
        <v>600</v>
      </c>
      <c r="E448" s="26">
        <v>8299.4</v>
      </c>
      <c r="F448" s="27">
        <v>8315.2000000000007</v>
      </c>
      <c r="G448" s="27">
        <v>9623.7999999999993</v>
      </c>
    </row>
    <row r="449" spans="1:7" ht="75" outlineLevel="2" x14ac:dyDescent="0.25">
      <c r="A449" s="23" t="s">
        <v>349</v>
      </c>
      <c r="B449" s="28" t="s">
        <v>332</v>
      </c>
      <c r="C449" s="28" t="s">
        <v>350</v>
      </c>
      <c r="D449" s="29"/>
      <c r="E449" s="26">
        <f>E450</f>
        <v>183.8</v>
      </c>
      <c r="F449" s="26">
        <f t="shared" ref="F449:G449" si="113">F450</f>
        <v>183.8</v>
      </c>
      <c r="G449" s="26">
        <f t="shared" si="113"/>
        <v>183.8</v>
      </c>
    </row>
    <row r="450" spans="1:7" ht="45" outlineLevel="2" x14ac:dyDescent="0.25">
      <c r="A450" s="23" t="s">
        <v>314</v>
      </c>
      <c r="B450" s="28" t="s">
        <v>332</v>
      </c>
      <c r="C450" s="28" t="s">
        <v>350</v>
      </c>
      <c r="D450" s="29">
        <v>600</v>
      </c>
      <c r="E450" s="26">
        <v>183.8</v>
      </c>
      <c r="F450" s="27">
        <v>183.8</v>
      </c>
      <c r="G450" s="27">
        <v>183.8</v>
      </c>
    </row>
    <row r="451" spans="1:7" ht="180" outlineLevel="2" x14ac:dyDescent="0.25">
      <c r="A451" s="23" t="s">
        <v>318</v>
      </c>
      <c r="B451" s="28" t="s">
        <v>332</v>
      </c>
      <c r="C451" s="28" t="s">
        <v>319</v>
      </c>
      <c r="D451" s="28"/>
      <c r="E451" s="26">
        <f>E452</f>
        <v>1377391.3</v>
      </c>
      <c r="F451" s="26">
        <f t="shared" ref="F451:G451" si="114">F452</f>
        <v>1557554.9</v>
      </c>
      <c r="G451" s="26">
        <f t="shared" si="114"/>
        <v>1655345.4</v>
      </c>
    </row>
    <row r="452" spans="1:7" ht="45" outlineLevel="2" x14ac:dyDescent="0.25">
      <c r="A452" s="23" t="s">
        <v>314</v>
      </c>
      <c r="B452" s="28" t="s">
        <v>332</v>
      </c>
      <c r="C452" s="28" t="s">
        <v>319</v>
      </c>
      <c r="D452" s="28" t="s">
        <v>320</v>
      </c>
      <c r="E452" s="26">
        <v>1377391.3</v>
      </c>
      <c r="F452" s="27">
        <v>1557554.9</v>
      </c>
      <c r="G452" s="27">
        <v>1655345.4</v>
      </c>
    </row>
    <row r="453" spans="1:7" ht="165" outlineLevel="2" x14ac:dyDescent="0.25">
      <c r="A453" s="57" t="s">
        <v>351</v>
      </c>
      <c r="B453" s="28" t="s">
        <v>332</v>
      </c>
      <c r="C453" s="28" t="s">
        <v>352</v>
      </c>
      <c r="D453" s="28"/>
      <c r="E453" s="26">
        <f>E454</f>
        <v>19148.100000000002</v>
      </c>
      <c r="F453" s="26">
        <f t="shared" ref="F453:G453" si="115">F454</f>
        <v>18932.900000000001</v>
      </c>
      <c r="G453" s="26">
        <f t="shared" si="115"/>
        <v>18932.900000000001</v>
      </c>
    </row>
    <row r="454" spans="1:7" ht="45" outlineLevel="2" x14ac:dyDescent="0.25">
      <c r="A454" s="23" t="s">
        <v>314</v>
      </c>
      <c r="B454" s="28" t="s">
        <v>332</v>
      </c>
      <c r="C454" s="28" t="s">
        <v>352</v>
      </c>
      <c r="D454" s="28" t="s">
        <v>320</v>
      </c>
      <c r="E454" s="26">
        <f>18932.9+215.2</f>
        <v>19148.100000000002</v>
      </c>
      <c r="F454" s="27">
        <v>18932.900000000001</v>
      </c>
      <c r="G454" s="27">
        <v>18932.900000000001</v>
      </c>
    </row>
    <row r="455" spans="1:7" ht="120" outlineLevel="2" x14ac:dyDescent="0.25">
      <c r="A455" s="23" t="s">
        <v>662</v>
      </c>
      <c r="B455" s="28" t="s">
        <v>332</v>
      </c>
      <c r="C455" s="28" t="s">
        <v>402</v>
      </c>
      <c r="D455" s="28"/>
      <c r="E455" s="26">
        <f>E456</f>
        <v>1982.1</v>
      </c>
      <c r="F455" s="26">
        <f t="shared" ref="F455:G455" si="116">F456</f>
        <v>0</v>
      </c>
      <c r="G455" s="26">
        <f t="shared" si="116"/>
        <v>0</v>
      </c>
    </row>
    <row r="456" spans="1:7" ht="45" outlineLevel="2" x14ac:dyDescent="0.25">
      <c r="A456" s="23" t="s">
        <v>314</v>
      </c>
      <c r="B456" s="28" t="s">
        <v>332</v>
      </c>
      <c r="C456" s="73" t="s">
        <v>402</v>
      </c>
      <c r="D456" s="28" t="s">
        <v>320</v>
      </c>
      <c r="E456" s="26">
        <f>1978.6+3.5</f>
        <v>1982.1</v>
      </c>
      <c r="F456" s="27">
        <v>0</v>
      </c>
      <c r="G456" s="27">
        <v>0</v>
      </c>
    </row>
    <row r="457" spans="1:7" ht="165" outlineLevel="2" x14ac:dyDescent="0.25">
      <c r="A457" s="58" t="s">
        <v>353</v>
      </c>
      <c r="B457" s="28" t="s">
        <v>332</v>
      </c>
      <c r="C457" s="28" t="s">
        <v>354</v>
      </c>
      <c r="D457" s="28"/>
      <c r="E457" s="26">
        <f>E458</f>
        <v>2397</v>
      </c>
      <c r="F457" s="26">
        <f t="shared" ref="F457:G457" si="117">F458</f>
        <v>0</v>
      </c>
      <c r="G457" s="26">
        <f t="shared" si="117"/>
        <v>0</v>
      </c>
    </row>
    <row r="458" spans="1:7" ht="45" outlineLevel="2" x14ac:dyDescent="0.25">
      <c r="A458" s="23" t="s">
        <v>314</v>
      </c>
      <c r="B458" s="28" t="s">
        <v>332</v>
      </c>
      <c r="C458" s="28" t="s">
        <v>354</v>
      </c>
      <c r="D458" s="28" t="s">
        <v>320</v>
      </c>
      <c r="E458" s="26">
        <f>2261+136</f>
        <v>2397</v>
      </c>
      <c r="F458" s="27">
        <v>0</v>
      </c>
      <c r="G458" s="27">
        <v>0</v>
      </c>
    </row>
    <row r="459" spans="1:7" ht="30" outlineLevel="2" x14ac:dyDescent="0.25">
      <c r="A459" s="31" t="s">
        <v>355</v>
      </c>
      <c r="B459" s="28" t="s">
        <v>332</v>
      </c>
      <c r="C459" s="28" t="s">
        <v>356</v>
      </c>
      <c r="D459" s="29"/>
      <c r="E459" s="26">
        <f>E460</f>
        <v>709102.2</v>
      </c>
      <c r="F459" s="26">
        <f t="shared" ref="F459:G460" si="118">F460</f>
        <v>634172.1</v>
      </c>
      <c r="G459" s="26">
        <f t="shared" si="118"/>
        <v>633862.69999999995</v>
      </c>
    </row>
    <row r="460" spans="1:7" ht="45" outlineLevel="2" x14ac:dyDescent="0.25">
      <c r="A460" s="59" t="s">
        <v>357</v>
      </c>
      <c r="B460" s="28" t="s">
        <v>332</v>
      </c>
      <c r="C460" s="28" t="s">
        <v>358</v>
      </c>
      <c r="D460" s="29"/>
      <c r="E460" s="26">
        <f>E461</f>
        <v>709102.2</v>
      </c>
      <c r="F460" s="26">
        <f t="shared" si="118"/>
        <v>634172.1</v>
      </c>
      <c r="G460" s="26">
        <f t="shared" si="118"/>
        <v>633862.69999999995</v>
      </c>
    </row>
    <row r="461" spans="1:7" outlineLevel="2" x14ac:dyDescent="0.25">
      <c r="A461" s="31" t="s">
        <v>34</v>
      </c>
      <c r="B461" s="28" t="s">
        <v>332</v>
      </c>
      <c r="C461" s="28" t="s">
        <v>358</v>
      </c>
      <c r="D461" s="29">
        <v>800</v>
      </c>
      <c r="E461" s="26">
        <v>709102.2</v>
      </c>
      <c r="F461" s="27">
        <v>634172.1</v>
      </c>
      <c r="G461" s="27">
        <v>633862.69999999995</v>
      </c>
    </row>
    <row r="462" spans="1:7" ht="30" outlineLevel="2" x14ac:dyDescent="0.25">
      <c r="A462" s="59" t="s">
        <v>359</v>
      </c>
      <c r="B462" s="28" t="s">
        <v>332</v>
      </c>
      <c r="C462" s="28" t="s">
        <v>360</v>
      </c>
      <c r="D462" s="29"/>
      <c r="E462" s="26">
        <f>E463</f>
        <v>7762</v>
      </c>
      <c r="F462" s="26">
        <f t="shared" ref="F462:G463" si="119">F463</f>
        <v>7762</v>
      </c>
      <c r="G462" s="26">
        <f t="shared" si="119"/>
        <v>9382.7999999999993</v>
      </c>
    </row>
    <row r="463" spans="1:7" ht="75" outlineLevel="2" x14ac:dyDescent="0.25">
      <c r="A463" s="59" t="s">
        <v>361</v>
      </c>
      <c r="B463" s="28" t="s">
        <v>332</v>
      </c>
      <c r="C463" s="28" t="s">
        <v>362</v>
      </c>
      <c r="D463" s="29"/>
      <c r="E463" s="26">
        <f>E464</f>
        <v>7762</v>
      </c>
      <c r="F463" s="26">
        <f t="shared" si="119"/>
        <v>7762</v>
      </c>
      <c r="G463" s="26">
        <f t="shared" si="119"/>
        <v>9382.7999999999993</v>
      </c>
    </row>
    <row r="464" spans="1:7" ht="45" outlineLevel="2" x14ac:dyDescent="0.25">
      <c r="A464" s="23" t="s">
        <v>314</v>
      </c>
      <c r="B464" s="28" t="s">
        <v>332</v>
      </c>
      <c r="C464" s="28" t="s">
        <v>362</v>
      </c>
      <c r="D464" s="29">
        <v>600</v>
      </c>
      <c r="E464" s="26">
        <v>7762</v>
      </c>
      <c r="F464" s="27">
        <v>7762</v>
      </c>
      <c r="G464" s="27">
        <v>9382.7999999999993</v>
      </c>
    </row>
    <row r="465" spans="1:7" ht="45" outlineLevel="2" x14ac:dyDescent="0.25">
      <c r="A465" s="23" t="s">
        <v>321</v>
      </c>
      <c r="B465" s="28" t="s">
        <v>332</v>
      </c>
      <c r="C465" s="28" t="s">
        <v>322</v>
      </c>
      <c r="D465" s="28"/>
      <c r="E465" s="26">
        <f>E468+E470+E466</f>
        <v>16570.7</v>
      </c>
      <c r="F465" s="26">
        <f>F468+F470</f>
        <v>2127.6999999999998</v>
      </c>
      <c r="G465" s="26">
        <f>G468+G470</f>
        <v>2127.6999999999998</v>
      </c>
    </row>
    <row r="466" spans="1:7" ht="45" outlineLevel="2" x14ac:dyDescent="0.25">
      <c r="A466" s="23" t="s">
        <v>643</v>
      </c>
      <c r="B466" s="28" t="s">
        <v>332</v>
      </c>
      <c r="C466" s="28" t="s">
        <v>646</v>
      </c>
      <c r="D466" s="28"/>
      <c r="E466" s="26">
        <f>E467</f>
        <v>1790.7</v>
      </c>
      <c r="F466" s="26">
        <v>0</v>
      </c>
      <c r="G466" s="26">
        <v>0</v>
      </c>
    </row>
    <row r="467" spans="1:7" ht="45" outlineLevel="2" x14ac:dyDescent="0.25">
      <c r="A467" s="23" t="s">
        <v>314</v>
      </c>
      <c r="B467" s="28" t="s">
        <v>332</v>
      </c>
      <c r="C467" s="28" t="s">
        <v>646</v>
      </c>
      <c r="D467" s="28" t="s">
        <v>320</v>
      </c>
      <c r="E467" s="26">
        <v>1790.7</v>
      </c>
      <c r="F467" s="26">
        <v>0</v>
      </c>
      <c r="G467" s="26">
        <v>0</v>
      </c>
    </row>
    <row r="468" spans="1:7" ht="30" outlineLevel="2" x14ac:dyDescent="0.25">
      <c r="A468" s="23" t="s">
        <v>363</v>
      </c>
      <c r="B468" s="28" t="s">
        <v>332</v>
      </c>
      <c r="C468" s="28" t="s">
        <v>364</v>
      </c>
      <c r="D468" s="28"/>
      <c r="E468" s="26">
        <f>E469</f>
        <v>12652.3</v>
      </c>
      <c r="F468" s="26">
        <f t="shared" ref="F468:G468" si="120">F469</f>
        <v>0</v>
      </c>
      <c r="G468" s="26">
        <f t="shared" si="120"/>
        <v>0</v>
      </c>
    </row>
    <row r="469" spans="1:7" ht="45" outlineLevel="2" x14ac:dyDescent="0.25">
      <c r="A469" s="23" t="s">
        <v>314</v>
      </c>
      <c r="B469" s="28" t="s">
        <v>332</v>
      </c>
      <c r="C469" s="28" t="s">
        <v>364</v>
      </c>
      <c r="D469" s="28" t="s">
        <v>320</v>
      </c>
      <c r="E469" s="26">
        <v>12652.3</v>
      </c>
      <c r="F469" s="27">
        <v>0</v>
      </c>
      <c r="G469" s="27">
        <v>0</v>
      </c>
    </row>
    <row r="470" spans="1:7" ht="45" outlineLevel="2" x14ac:dyDescent="0.25">
      <c r="A470" s="23" t="s">
        <v>365</v>
      </c>
      <c r="B470" s="28" t="s">
        <v>332</v>
      </c>
      <c r="C470" s="28" t="s">
        <v>366</v>
      </c>
      <c r="D470" s="28"/>
      <c r="E470" s="26">
        <f>E471</f>
        <v>2127.6999999999998</v>
      </c>
      <c r="F470" s="26">
        <f t="shared" ref="F470:G470" si="121">F471</f>
        <v>2127.6999999999998</v>
      </c>
      <c r="G470" s="26">
        <f t="shared" si="121"/>
        <v>2127.6999999999998</v>
      </c>
    </row>
    <row r="471" spans="1:7" ht="45" outlineLevel="2" x14ac:dyDescent="0.25">
      <c r="A471" s="23" t="s">
        <v>314</v>
      </c>
      <c r="B471" s="28" t="s">
        <v>332</v>
      </c>
      <c r="C471" s="28" t="s">
        <v>366</v>
      </c>
      <c r="D471" s="28" t="s">
        <v>320</v>
      </c>
      <c r="E471" s="26">
        <v>2127.6999999999998</v>
      </c>
      <c r="F471" s="27">
        <v>2127.6999999999998</v>
      </c>
      <c r="G471" s="27">
        <v>2127.6999999999998</v>
      </c>
    </row>
    <row r="472" spans="1:7" ht="30" outlineLevel="2" x14ac:dyDescent="0.25">
      <c r="A472" s="21" t="s">
        <v>403</v>
      </c>
      <c r="B472" s="3" t="s">
        <v>332</v>
      </c>
      <c r="C472" s="3" t="s">
        <v>404</v>
      </c>
      <c r="D472" s="3"/>
      <c r="E472" s="26">
        <f>E473</f>
        <v>464.3</v>
      </c>
      <c r="F472" s="26">
        <f t="shared" ref="F472:G474" si="122">F473</f>
        <v>0</v>
      </c>
      <c r="G472" s="26">
        <f t="shared" si="122"/>
        <v>0</v>
      </c>
    </row>
    <row r="473" spans="1:7" ht="30" outlineLevel="2" x14ac:dyDescent="0.25">
      <c r="A473" s="44" t="s">
        <v>421</v>
      </c>
      <c r="B473" s="3" t="s">
        <v>332</v>
      </c>
      <c r="C473" s="3" t="s">
        <v>422</v>
      </c>
      <c r="D473" s="34"/>
      <c r="E473" s="26">
        <f>E474</f>
        <v>464.3</v>
      </c>
      <c r="F473" s="26">
        <f t="shared" si="122"/>
        <v>0</v>
      </c>
      <c r="G473" s="26">
        <f t="shared" si="122"/>
        <v>0</v>
      </c>
    </row>
    <row r="474" spans="1:7" ht="30" outlineLevel="2" x14ac:dyDescent="0.25">
      <c r="A474" s="44" t="s">
        <v>423</v>
      </c>
      <c r="B474" s="3" t="s">
        <v>332</v>
      </c>
      <c r="C474" s="3" t="s">
        <v>424</v>
      </c>
      <c r="D474" s="34"/>
      <c r="E474" s="26">
        <f>E475</f>
        <v>464.3</v>
      </c>
      <c r="F474" s="26">
        <f t="shared" si="122"/>
        <v>0</v>
      </c>
      <c r="G474" s="26">
        <f t="shared" si="122"/>
        <v>0</v>
      </c>
    </row>
    <row r="475" spans="1:7" ht="45" outlineLevel="2" x14ac:dyDescent="0.25">
      <c r="A475" s="22" t="s">
        <v>314</v>
      </c>
      <c r="B475" s="3" t="s">
        <v>332</v>
      </c>
      <c r="C475" s="3" t="s">
        <v>424</v>
      </c>
      <c r="D475" s="34">
        <v>600</v>
      </c>
      <c r="E475" s="26">
        <f>114.3+350</f>
        <v>464.3</v>
      </c>
      <c r="F475" s="27">
        <v>0</v>
      </c>
      <c r="G475" s="27">
        <v>0</v>
      </c>
    </row>
    <row r="476" spans="1:7" ht="60" outlineLevel="2" x14ac:dyDescent="0.25">
      <c r="A476" s="60" t="s">
        <v>325</v>
      </c>
      <c r="B476" s="51" t="s">
        <v>332</v>
      </c>
      <c r="C476" s="51" t="s">
        <v>326</v>
      </c>
      <c r="D476" s="53"/>
      <c r="E476" s="26">
        <f>E477</f>
        <v>5870.6</v>
      </c>
      <c r="F476" s="26">
        <f t="shared" ref="F476:G476" si="123">F477</f>
        <v>5636.3</v>
      </c>
      <c r="G476" s="26">
        <f t="shared" si="123"/>
        <v>5636.3</v>
      </c>
    </row>
    <row r="477" spans="1:7" ht="45" outlineLevel="2" x14ac:dyDescent="0.25">
      <c r="A477" s="61" t="s">
        <v>327</v>
      </c>
      <c r="B477" s="51" t="s">
        <v>332</v>
      </c>
      <c r="C477" s="51" t="s">
        <v>328</v>
      </c>
      <c r="D477" s="53"/>
      <c r="E477" s="26">
        <f>E478+E480+E482</f>
        <v>5870.6</v>
      </c>
      <c r="F477" s="26">
        <f t="shared" ref="F477:G477" si="124">F478+F480+F482</f>
        <v>5636.3</v>
      </c>
      <c r="G477" s="26">
        <f t="shared" si="124"/>
        <v>5636.3</v>
      </c>
    </row>
    <row r="478" spans="1:7" ht="30" outlineLevel="2" x14ac:dyDescent="0.25">
      <c r="A478" s="59" t="s">
        <v>367</v>
      </c>
      <c r="B478" s="51" t="s">
        <v>332</v>
      </c>
      <c r="C478" s="51" t="s">
        <v>368</v>
      </c>
      <c r="D478" s="53"/>
      <c r="E478" s="26">
        <f>E479</f>
        <v>1048</v>
      </c>
      <c r="F478" s="26">
        <f t="shared" ref="F478:G478" si="125">F479</f>
        <v>813.7</v>
      </c>
      <c r="G478" s="26">
        <f t="shared" si="125"/>
        <v>813.7</v>
      </c>
    </row>
    <row r="479" spans="1:7" ht="45" outlineLevel="2" x14ac:dyDescent="0.25">
      <c r="A479" s="23" t="s">
        <v>314</v>
      </c>
      <c r="B479" s="51" t="s">
        <v>332</v>
      </c>
      <c r="C479" s="51" t="s">
        <v>368</v>
      </c>
      <c r="D479" s="53">
        <v>600</v>
      </c>
      <c r="E479" s="26">
        <v>1048</v>
      </c>
      <c r="F479" s="27">
        <v>813.7</v>
      </c>
      <c r="G479" s="27">
        <v>813.7</v>
      </c>
    </row>
    <row r="480" spans="1:7" ht="30" outlineLevel="2" x14ac:dyDescent="0.25">
      <c r="A480" s="50" t="s">
        <v>329</v>
      </c>
      <c r="B480" s="51" t="s">
        <v>332</v>
      </c>
      <c r="C480" s="51" t="s">
        <v>330</v>
      </c>
      <c r="D480" s="53"/>
      <c r="E480" s="26">
        <f>E481</f>
        <v>2022.6</v>
      </c>
      <c r="F480" s="26">
        <f t="shared" ref="F480:G480" si="126">F481</f>
        <v>2022.6</v>
      </c>
      <c r="G480" s="26">
        <f t="shared" si="126"/>
        <v>2022.6</v>
      </c>
    </row>
    <row r="481" spans="1:7" ht="45" outlineLevel="2" x14ac:dyDescent="0.25">
      <c r="A481" s="23" t="s">
        <v>314</v>
      </c>
      <c r="B481" s="51" t="s">
        <v>332</v>
      </c>
      <c r="C481" s="51" t="s">
        <v>330</v>
      </c>
      <c r="D481" s="53">
        <v>600</v>
      </c>
      <c r="E481" s="26">
        <v>2022.6</v>
      </c>
      <c r="F481" s="27">
        <v>2022.6</v>
      </c>
      <c r="G481" s="27">
        <v>2022.6</v>
      </c>
    </row>
    <row r="482" spans="1:7" ht="105" outlineLevel="2" x14ac:dyDescent="0.25">
      <c r="A482" s="23" t="s">
        <v>369</v>
      </c>
      <c r="B482" s="51" t="s">
        <v>332</v>
      </c>
      <c r="C482" s="51" t="s">
        <v>370</v>
      </c>
      <c r="D482" s="53"/>
      <c r="E482" s="26">
        <f>E483</f>
        <v>2800</v>
      </c>
      <c r="F482" s="26">
        <f t="shared" ref="F482:G482" si="127">F483</f>
        <v>2800</v>
      </c>
      <c r="G482" s="26">
        <f t="shared" si="127"/>
        <v>2800</v>
      </c>
    </row>
    <row r="483" spans="1:7" ht="30" outlineLevel="2" x14ac:dyDescent="0.25">
      <c r="A483" s="23" t="s">
        <v>20</v>
      </c>
      <c r="B483" s="51" t="s">
        <v>332</v>
      </c>
      <c r="C483" s="51" t="s">
        <v>370</v>
      </c>
      <c r="D483" s="53">
        <v>300</v>
      </c>
      <c r="E483" s="26">
        <v>2800</v>
      </c>
      <c r="F483" s="27">
        <v>2800</v>
      </c>
      <c r="G483" s="27">
        <v>2800</v>
      </c>
    </row>
    <row r="484" spans="1:7" outlineLevel="1" x14ac:dyDescent="0.25">
      <c r="A484" s="23" t="s">
        <v>371</v>
      </c>
      <c r="B484" s="51" t="s">
        <v>372</v>
      </c>
      <c r="C484" s="51"/>
      <c r="D484" s="53"/>
      <c r="E484" s="26">
        <f>E485+E500</f>
        <v>364633.1</v>
      </c>
      <c r="F484" s="26">
        <f>F485+F500</f>
        <v>385725.1</v>
      </c>
      <c r="G484" s="26">
        <f>G485+G500</f>
        <v>372951.9</v>
      </c>
    </row>
    <row r="485" spans="1:7" ht="30" outlineLevel="2" x14ac:dyDescent="0.25">
      <c r="A485" s="23" t="s">
        <v>307</v>
      </c>
      <c r="B485" s="28" t="s">
        <v>372</v>
      </c>
      <c r="C485" s="28" t="s">
        <v>308</v>
      </c>
      <c r="D485" s="62"/>
      <c r="E485" s="26">
        <f>E486</f>
        <v>194602.3</v>
      </c>
      <c r="F485" s="26">
        <f>F486</f>
        <v>215218.5</v>
      </c>
      <c r="G485" s="26">
        <f>G486</f>
        <v>196297</v>
      </c>
    </row>
    <row r="486" spans="1:7" ht="30" outlineLevel="2" x14ac:dyDescent="0.25">
      <c r="A486" s="31" t="s">
        <v>309</v>
      </c>
      <c r="B486" s="28" t="s">
        <v>372</v>
      </c>
      <c r="C486" s="28" t="s">
        <v>310</v>
      </c>
      <c r="D486" s="62"/>
      <c r="E486" s="26">
        <f>E487+E497</f>
        <v>194602.3</v>
      </c>
      <c r="F486" s="26">
        <f t="shared" ref="F486:G486" si="128">F487</f>
        <v>215218.5</v>
      </c>
      <c r="G486" s="26">
        <f t="shared" si="128"/>
        <v>196297</v>
      </c>
    </row>
    <row r="487" spans="1:7" ht="45" outlineLevel="2" x14ac:dyDescent="0.25">
      <c r="A487" s="31" t="s">
        <v>311</v>
      </c>
      <c r="B487" s="28" t="s">
        <v>372</v>
      </c>
      <c r="C487" s="28" t="s">
        <v>312</v>
      </c>
      <c r="D487" s="62"/>
      <c r="E487" s="26">
        <f>E488+E490+E493+E495</f>
        <v>193849.5</v>
      </c>
      <c r="F487" s="26">
        <f>F488+F490+F493+F495</f>
        <v>215218.5</v>
      </c>
      <c r="G487" s="26">
        <f>G488+G490+G493+G495</f>
        <v>196297</v>
      </c>
    </row>
    <row r="488" spans="1:7" ht="45" outlineLevel="2" x14ac:dyDescent="0.25">
      <c r="A488" s="31" t="s">
        <v>277</v>
      </c>
      <c r="B488" s="28" t="s">
        <v>372</v>
      </c>
      <c r="C488" s="28" t="s">
        <v>313</v>
      </c>
      <c r="D488" s="29"/>
      <c r="E488" s="26">
        <f>E489</f>
        <v>146086.79999999999</v>
      </c>
      <c r="F488" s="26">
        <f t="shared" ref="F488:G488" si="129">F489</f>
        <v>153389</v>
      </c>
      <c r="G488" s="26">
        <f t="shared" si="129"/>
        <v>157694</v>
      </c>
    </row>
    <row r="489" spans="1:7" ht="45" outlineLevel="2" x14ac:dyDescent="0.25">
      <c r="A489" s="23" t="s">
        <v>314</v>
      </c>
      <c r="B489" s="28" t="s">
        <v>372</v>
      </c>
      <c r="C489" s="28" t="s">
        <v>313</v>
      </c>
      <c r="D489" s="29">
        <v>600</v>
      </c>
      <c r="E489" s="26">
        <f>147341.3-3453.1+2198.6</f>
        <v>146086.79999999999</v>
      </c>
      <c r="F489" s="27">
        <v>153389</v>
      </c>
      <c r="G489" s="27">
        <v>157694</v>
      </c>
    </row>
    <row r="490" spans="1:7" ht="45" outlineLevel="2" x14ac:dyDescent="0.25">
      <c r="A490" s="22" t="s">
        <v>373</v>
      </c>
      <c r="B490" s="28" t="s">
        <v>372</v>
      </c>
      <c r="C490" s="28" t="s">
        <v>374</v>
      </c>
      <c r="D490" s="29"/>
      <c r="E490" s="26">
        <f>E491+E492</f>
        <v>47271.4</v>
      </c>
      <c r="F490" s="26">
        <f t="shared" ref="F490:G490" si="130">F491</f>
        <v>61407.4</v>
      </c>
      <c r="G490" s="26">
        <f t="shared" si="130"/>
        <v>38339.4</v>
      </c>
    </row>
    <row r="491" spans="1:7" ht="45" outlineLevel="2" x14ac:dyDescent="0.25">
      <c r="A491" s="22" t="s">
        <v>314</v>
      </c>
      <c r="B491" s="28" t="s">
        <v>372</v>
      </c>
      <c r="C491" s="28" t="s">
        <v>374</v>
      </c>
      <c r="D491" s="29">
        <v>600</v>
      </c>
      <c r="E491" s="26">
        <f>45971.4-300.2</f>
        <v>45671.200000000004</v>
      </c>
      <c r="F491" s="27">
        <v>61407.4</v>
      </c>
      <c r="G491" s="27">
        <v>38339.4</v>
      </c>
    </row>
    <row r="492" spans="1:7" outlineLevel="2" x14ac:dyDescent="0.25">
      <c r="A492" s="21" t="s">
        <v>34</v>
      </c>
      <c r="B492" s="28" t="s">
        <v>372</v>
      </c>
      <c r="C492" s="28" t="s">
        <v>374</v>
      </c>
      <c r="D492" s="29">
        <v>800</v>
      </c>
      <c r="E492" s="26">
        <f>1600.2</f>
        <v>1600.2</v>
      </c>
      <c r="F492" s="27"/>
      <c r="G492" s="27"/>
    </row>
    <row r="493" spans="1:7" ht="105" outlineLevel="2" x14ac:dyDescent="0.25">
      <c r="A493" s="23" t="s">
        <v>375</v>
      </c>
      <c r="B493" s="28" t="s">
        <v>372</v>
      </c>
      <c r="C493" s="28" t="s">
        <v>376</v>
      </c>
      <c r="D493" s="29"/>
      <c r="E493" s="26">
        <f>E494</f>
        <v>320.10000000000002</v>
      </c>
      <c r="F493" s="26">
        <f t="shared" ref="F493:G493" si="131">F494</f>
        <v>422.1</v>
      </c>
      <c r="G493" s="26">
        <f t="shared" si="131"/>
        <v>263.60000000000002</v>
      </c>
    </row>
    <row r="494" spans="1:7" ht="45" outlineLevel="2" x14ac:dyDescent="0.25">
      <c r="A494" s="23" t="s">
        <v>314</v>
      </c>
      <c r="B494" s="28" t="s">
        <v>372</v>
      </c>
      <c r="C494" s="28" t="s">
        <v>376</v>
      </c>
      <c r="D494" s="29">
        <v>600</v>
      </c>
      <c r="E494" s="26">
        <v>320.10000000000002</v>
      </c>
      <c r="F494" s="27">
        <v>422.1</v>
      </c>
      <c r="G494" s="27">
        <v>263.60000000000002</v>
      </c>
    </row>
    <row r="495" spans="1:7" ht="45" outlineLevel="2" x14ac:dyDescent="0.25">
      <c r="A495" s="35" t="s">
        <v>316</v>
      </c>
      <c r="B495" s="36" t="s">
        <v>372</v>
      </c>
      <c r="C495" s="36" t="s">
        <v>317</v>
      </c>
      <c r="D495" s="46"/>
      <c r="E495" s="26">
        <f>E496</f>
        <v>171.20000000000005</v>
      </c>
      <c r="F495" s="26">
        <f t="shared" ref="F495:G495" si="132">F496</f>
        <v>0</v>
      </c>
      <c r="G495" s="26">
        <f t="shared" si="132"/>
        <v>0</v>
      </c>
    </row>
    <row r="496" spans="1:7" ht="45" outlineLevel="2" x14ac:dyDescent="0.25">
      <c r="A496" s="35" t="s">
        <v>314</v>
      </c>
      <c r="B496" s="36" t="s">
        <v>372</v>
      </c>
      <c r="C496" s="36" t="s">
        <v>317</v>
      </c>
      <c r="D496" s="46">
        <v>600</v>
      </c>
      <c r="E496" s="26">
        <v>171.20000000000005</v>
      </c>
      <c r="F496" s="27">
        <v>0</v>
      </c>
      <c r="G496" s="27">
        <v>0</v>
      </c>
    </row>
    <row r="497" spans="1:7" ht="45" outlineLevel="2" x14ac:dyDescent="0.25">
      <c r="A497" s="35" t="s">
        <v>321</v>
      </c>
      <c r="B497" s="36" t="s">
        <v>372</v>
      </c>
      <c r="C497" s="36" t="s">
        <v>322</v>
      </c>
      <c r="D497" s="46"/>
      <c r="E497" s="26">
        <f>E498</f>
        <v>752.8</v>
      </c>
      <c r="F497" s="27">
        <v>0</v>
      </c>
      <c r="G497" s="27">
        <v>0</v>
      </c>
    </row>
    <row r="498" spans="1:7" ht="45" outlineLevel="2" x14ac:dyDescent="0.25">
      <c r="A498" s="35" t="s">
        <v>643</v>
      </c>
      <c r="B498" s="36" t="s">
        <v>372</v>
      </c>
      <c r="C498" s="36" t="s">
        <v>646</v>
      </c>
      <c r="D498" s="46"/>
      <c r="E498" s="26">
        <f>E499</f>
        <v>752.8</v>
      </c>
      <c r="F498" s="27">
        <v>0</v>
      </c>
      <c r="G498" s="27">
        <v>0</v>
      </c>
    </row>
    <row r="499" spans="1:7" ht="45" outlineLevel="2" x14ac:dyDescent="0.25">
      <c r="A499" s="35" t="s">
        <v>314</v>
      </c>
      <c r="B499" s="36" t="s">
        <v>372</v>
      </c>
      <c r="C499" s="36" t="s">
        <v>646</v>
      </c>
      <c r="D499" s="36" t="s">
        <v>320</v>
      </c>
      <c r="E499" s="26">
        <v>752.8</v>
      </c>
      <c r="F499" s="27">
        <v>0</v>
      </c>
      <c r="G499" s="27">
        <v>0</v>
      </c>
    </row>
    <row r="500" spans="1:7" ht="30" outlineLevel="2" x14ac:dyDescent="0.25">
      <c r="A500" s="21" t="s">
        <v>377</v>
      </c>
      <c r="B500" s="3" t="s">
        <v>372</v>
      </c>
      <c r="C500" s="63" t="s">
        <v>378</v>
      </c>
      <c r="D500" s="3"/>
      <c r="E500" s="1">
        <f>E501</f>
        <v>170030.8</v>
      </c>
      <c r="F500" s="1">
        <f t="shared" ref="F500:G503" si="133">F501</f>
        <v>170506.6</v>
      </c>
      <c r="G500" s="1">
        <f t="shared" si="133"/>
        <v>176654.9</v>
      </c>
    </row>
    <row r="501" spans="1:7" ht="30" outlineLevel="2" x14ac:dyDescent="0.25">
      <c r="A501" s="22" t="s">
        <v>379</v>
      </c>
      <c r="B501" s="3" t="s">
        <v>372</v>
      </c>
      <c r="C501" s="3" t="s">
        <v>380</v>
      </c>
      <c r="D501" s="3"/>
      <c r="E501" s="1">
        <f>E502</f>
        <v>170030.8</v>
      </c>
      <c r="F501" s="1">
        <f t="shared" si="133"/>
        <v>170506.6</v>
      </c>
      <c r="G501" s="1">
        <f t="shared" si="133"/>
        <v>176654.9</v>
      </c>
    </row>
    <row r="502" spans="1:7" ht="45" outlineLevel="2" x14ac:dyDescent="0.25">
      <c r="A502" s="22" t="s">
        <v>381</v>
      </c>
      <c r="B502" s="3" t="s">
        <v>372</v>
      </c>
      <c r="C502" s="4" t="s">
        <v>382</v>
      </c>
      <c r="D502" s="3"/>
      <c r="E502" s="1">
        <f>E503</f>
        <v>170030.8</v>
      </c>
      <c r="F502" s="1">
        <f t="shared" si="133"/>
        <v>170506.6</v>
      </c>
      <c r="G502" s="1">
        <f t="shared" si="133"/>
        <v>176654.9</v>
      </c>
    </row>
    <row r="503" spans="1:7" ht="45" outlineLevel="2" x14ac:dyDescent="0.25">
      <c r="A503" s="21" t="s">
        <v>277</v>
      </c>
      <c r="B503" s="3" t="s">
        <v>372</v>
      </c>
      <c r="C503" s="3" t="s">
        <v>383</v>
      </c>
      <c r="D503" s="3"/>
      <c r="E503" s="1">
        <f>E504</f>
        <v>170030.8</v>
      </c>
      <c r="F503" s="1">
        <f t="shared" si="133"/>
        <v>170506.6</v>
      </c>
      <c r="G503" s="1">
        <f t="shared" si="133"/>
        <v>176654.9</v>
      </c>
    </row>
    <row r="504" spans="1:7" ht="45" outlineLevel="2" x14ac:dyDescent="0.25">
      <c r="A504" s="22" t="s">
        <v>314</v>
      </c>
      <c r="B504" s="3" t="s">
        <v>372</v>
      </c>
      <c r="C504" s="3" t="s">
        <v>383</v>
      </c>
      <c r="D504" s="3" t="s">
        <v>320</v>
      </c>
      <c r="E504" s="1">
        <f>169356.4+674.4</f>
        <v>170030.8</v>
      </c>
      <c r="F504" s="1">
        <v>170506.6</v>
      </c>
      <c r="G504" s="1">
        <v>176654.9</v>
      </c>
    </row>
    <row r="505" spans="1:7" outlineLevel="1" x14ac:dyDescent="0.25">
      <c r="A505" s="22" t="s">
        <v>384</v>
      </c>
      <c r="B505" s="3" t="s">
        <v>385</v>
      </c>
      <c r="C505" s="3"/>
      <c r="D505" s="3"/>
      <c r="E505" s="16">
        <f>E506</f>
        <v>30595.4</v>
      </c>
      <c r="F505" s="16">
        <f t="shared" ref="F505:G505" si="134">F506</f>
        <v>23908.2</v>
      </c>
      <c r="G505" s="16">
        <f t="shared" si="134"/>
        <v>23952.399999999998</v>
      </c>
    </row>
    <row r="506" spans="1:7" ht="30" outlineLevel="2" x14ac:dyDescent="0.25">
      <c r="A506" s="22" t="s">
        <v>386</v>
      </c>
      <c r="B506" s="3" t="s">
        <v>385</v>
      </c>
      <c r="C506" s="3" t="s">
        <v>387</v>
      </c>
      <c r="D506" s="3"/>
      <c r="E506" s="16">
        <f>E507+E512</f>
        <v>30595.4</v>
      </c>
      <c r="F506" s="16">
        <f>F507+F512</f>
        <v>23908.2</v>
      </c>
      <c r="G506" s="16">
        <f>G507+G512</f>
        <v>23952.399999999998</v>
      </c>
    </row>
    <row r="507" spans="1:7" ht="30" outlineLevel="2" x14ac:dyDescent="0.25">
      <c r="A507" s="22" t="s">
        <v>388</v>
      </c>
      <c r="B507" s="3" t="s">
        <v>385</v>
      </c>
      <c r="C507" s="3" t="s">
        <v>389</v>
      </c>
      <c r="D507" s="5"/>
      <c r="E507" s="16">
        <f>E508+E510</f>
        <v>3894.4</v>
      </c>
      <c r="F507" s="16">
        <f>F508+F510</f>
        <v>1575</v>
      </c>
      <c r="G507" s="16">
        <f>G508+G510</f>
        <v>983.30000000000007</v>
      </c>
    </row>
    <row r="508" spans="1:7" ht="30" outlineLevel="2" x14ac:dyDescent="0.25">
      <c r="A508" s="22" t="s">
        <v>390</v>
      </c>
      <c r="B508" s="3" t="s">
        <v>385</v>
      </c>
      <c r="C508" s="3" t="s">
        <v>391</v>
      </c>
      <c r="D508" s="5"/>
      <c r="E508" s="16">
        <f>E509</f>
        <v>3356.8</v>
      </c>
      <c r="F508" s="16">
        <f>F509</f>
        <v>1391.2</v>
      </c>
      <c r="G508" s="16">
        <f>G509</f>
        <v>868.6</v>
      </c>
    </row>
    <row r="509" spans="1:7" ht="30" outlineLevel="2" x14ac:dyDescent="0.25">
      <c r="A509" s="22" t="s">
        <v>228</v>
      </c>
      <c r="B509" s="3" t="s">
        <v>385</v>
      </c>
      <c r="C509" s="3" t="s">
        <v>391</v>
      </c>
      <c r="D509" s="5">
        <v>200</v>
      </c>
      <c r="E509" s="16">
        <f>1856.8+1500</f>
        <v>3356.8</v>
      </c>
      <c r="F509" s="16">
        <v>1391.2</v>
      </c>
      <c r="G509" s="33">
        <v>868.6</v>
      </c>
    </row>
    <row r="510" spans="1:7" ht="30" outlineLevel="2" x14ac:dyDescent="0.25">
      <c r="A510" s="19" t="s">
        <v>392</v>
      </c>
      <c r="B510" s="3" t="s">
        <v>385</v>
      </c>
      <c r="C510" s="3" t="s">
        <v>393</v>
      </c>
      <c r="D510" s="5"/>
      <c r="E510" s="16">
        <f>E511</f>
        <v>537.6</v>
      </c>
      <c r="F510" s="16">
        <f>F511</f>
        <v>183.8</v>
      </c>
      <c r="G510" s="16">
        <f>G511</f>
        <v>114.7</v>
      </c>
    </row>
    <row r="511" spans="1:7" ht="30" outlineLevel="2" x14ac:dyDescent="0.25">
      <c r="A511" s="22" t="s">
        <v>20</v>
      </c>
      <c r="B511" s="3" t="s">
        <v>385</v>
      </c>
      <c r="C511" s="3" t="s">
        <v>393</v>
      </c>
      <c r="D511" s="5">
        <v>300</v>
      </c>
      <c r="E511" s="16">
        <v>537.6</v>
      </c>
      <c r="F511" s="16">
        <v>183.8</v>
      </c>
      <c r="G511" s="33">
        <v>114.7</v>
      </c>
    </row>
    <row r="512" spans="1:7" ht="45" outlineLevel="2" x14ac:dyDescent="0.25">
      <c r="A512" s="22" t="s">
        <v>394</v>
      </c>
      <c r="B512" s="3" t="s">
        <v>385</v>
      </c>
      <c r="C512" s="3" t="s">
        <v>395</v>
      </c>
      <c r="D512" s="5"/>
      <c r="E512" s="16">
        <f t="shared" ref="E512:G513" si="135">E513</f>
        <v>26701</v>
      </c>
      <c r="F512" s="16">
        <f t="shared" si="135"/>
        <v>22333.200000000001</v>
      </c>
      <c r="G512" s="16">
        <f t="shared" si="135"/>
        <v>22969.1</v>
      </c>
    </row>
    <row r="513" spans="1:7" ht="45" outlineLevel="2" x14ac:dyDescent="0.25">
      <c r="A513" s="22" t="s">
        <v>69</v>
      </c>
      <c r="B513" s="3" t="s">
        <v>385</v>
      </c>
      <c r="C513" s="3" t="s">
        <v>396</v>
      </c>
      <c r="D513" s="5"/>
      <c r="E513" s="16">
        <f t="shared" si="135"/>
        <v>26701</v>
      </c>
      <c r="F513" s="16">
        <f t="shared" si="135"/>
        <v>22333.200000000001</v>
      </c>
      <c r="G513" s="16">
        <f t="shared" si="135"/>
        <v>22969.1</v>
      </c>
    </row>
    <row r="514" spans="1:7" ht="45" outlineLevel="2" x14ac:dyDescent="0.25">
      <c r="A514" s="22" t="s">
        <v>314</v>
      </c>
      <c r="B514" s="3" t="s">
        <v>385</v>
      </c>
      <c r="C514" s="3" t="s">
        <v>396</v>
      </c>
      <c r="D514" s="5">
        <v>600</v>
      </c>
      <c r="E514" s="16">
        <f>23626.5+3074.5</f>
        <v>26701</v>
      </c>
      <c r="F514" s="16">
        <v>22333.200000000001</v>
      </c>
      <c r="G514" s="33">
        <v>22969.1</v>
      </c>
    </row>
    <row r="515" spans="1:7" ht="22.5" customHeight="1" outlineLevel="1" x14ac:dyDescent="0.25">
      <c r="A515" s="23" t="s">
        <v>397</v>
      </c>
      <c r="B515" s="28" t="s">
        <v>398</v>
      </c>
      <c r="C515" s="30"/>
      <c r="D515" s="29"/>
      <c r="E515" s="26">
        <f>E516</f>
        <v>203620.8</v>
      </c>
      <c r="F515" s="26">
        <f t="shared" ref="F515:G515" si="136">F516</f>
        <v>195624.3</v>
      </c>
      <c r="G515" s="26">
        <f t="shared" si="136"/>
        <v>200824.5</v>
      </c>
    </row>
    <row r="516" spans="1:7" ht="30" outlineLevel="2" x14ac:dyDescent="0.25">
      <c r="A516" s="23" t="s">
        <v>307</v>
      </c>
      <c r="B516" s="28" t="s">
        <v>398</v>
      </c>
      <c r="C516" s="28" t="s">
        <v>308</v>
      </c>
      <c r="D516" s="29"/>
      <c r="E516" s="26">
        <f>E517+E529+E549</f>
        <v>203620.8</v>
      </c>
      <c r="F516" s="26">
        <f t="shared" ref="F516:G516" si="137">F517+F529+F549</f>
        <v>195624.3</v>
      </c>
      <c r="G516" s="26">
        <f t="shared" si="137"/>
        <v>200824.5</v>
      </c>
    </row>
    <row r="517" spans="1:7" ht="30" outlineLevel="2" x14ac:dyDescent="0.25">
      <c r="A517" s="31" t="s">
        <v>309</v>
      </c>
      <c r="B517" s="28" t="s">
        <v>398</v>
      </c>
      <c r="C517" s="28" t="s">
        <v>310</v>
      </c>
      <c r="D517" s="29"/>
      <c r="E517" s="26">
        <f>E518</f>
        <v>6363.2</v>
      </c>
      <c r="F517" s="26">
        <f t="shared" ref="F517:G517" si="138">F518</f>
        <v>4147.6000000000004</v>
      </c>
      <c r="G517" s="26">
        <f t="shared" si="138"/>
        <v>2838.7</v>
      </c>
    </row>
    <row r="518" spans="1:7" ht="45" outlineLevel="2" x14ac:dyDescent="0.25">
      <c r="A518" s="31" t="s">
        <v>311</v>
      </c>
      <c r="B518" s="28" t="s">
        <v>398</v>
      </c>
      <c r="C518" s="28" t="s">
        <v>312</v>
      </c>
      <c r="D518" s="29"/>
      <c r="E518" s="26">
        <f>E521+E524+E527+E519</f>
        <v>6363.2</v>
      </c>
      <c r="F518" s="26">
        <f t="shared" ref="F518:G518" si="139">F521+F524+F527+F519</f>
        <v>4147.6000000000004</v>
      </c>
      <c r="G518" s="26">
        <f t="shared" si="139"/>
        <v>2838.7</v>
      </c>
    </row>
    <row r="519" spans="1:7" ht="45" outlineLevel="2" x14ac:dyDescent="0.25">
      <c r="A519" s="21" t="s">
        <v>277</v>
      </c>
      <c r="B519" s="3" t="s">
        <v>398</v>
      </c>
      <c r="C519" s="3" t="s">
        <v>313</v>
      </c>
      <c r="D519" s="5"/>
      <c r="E519" s="26">
        <f>E520</f>
        <v>4034.3999999999996</v>
      </c>
      <c r="F519" s="26">
        <f t="shared" ref="F519:G519" si="140">F520</f>
        <v>0</v>
      </c>
      <c r="G519" s="26">
        <f t="shared" si="140"/>
        <v>0</v>
      </c>
    </row>
    <row r="520" spans="1:7" ht="45" outlineLevel="2" x14ac:dyDescent="0.25">
      <c r="A520" s="21" t="s">
        <v>314</v>
      </c>
      <c r="B520" s="3" t="s">
        <v>398</v>
      </c>
      <c r="C520" s="3" t="s">
        <v>313</v>
      </c>
      <c r="D520" s="5">
        <v>600</v>
      </c>
      <c r="E520" s="26">
        <f>581.3+3453.1</f>
        <v>4034.3999999999996</v>
      </c>
      <c r="F520" s="26">
        <v>0</v>
      </c>
      <c r="G520" s="26">
        <v>0</v>
      </c>
    </row>
    <row r="521" spans="1:7" ht="60" outlineLevel="2" x14ac:dyDescent="0.25">
      <c r="A521" s="31" t="s">
        <v>399</v>
      </c>
      <c r="B521" s="28" t="s">
        <v>398</v>
      </c>
      <c r="C521" s="28" t="s">
        <v>400</v>
      </c>
      <c r="D521" s="29"/>
      <c r="E521" s="26">
        <f>E522+E523</f>
        <v>1022.5999999999999</v>
      </c>
      <c r="F521" s="26">
        <f t="shared" ref="F521:G521" si="141">F522+F523</f>
        <v>1021.8</v>
      </c>
      <c r="G521" s="26">
        <f t="shared" si="141"/>
        <v>1021.5</v>
      </c>
    </row>
    <row r="522" spans="1:7" ht="75" outlineLevel="2" x14ac:dyDescent="0.25">
      <c r="A522" s="23" t="s">
        <v>13</v>
      </c>
      <c r="B522" s="28" t="s">
        <v>398</v>
      </c>
      <c r="C522" s="28" t="s">
        <v>400</v>
      </c>
      <c r="D522" s="29">
        <v>100</v>
      </c>
      <c r="E522" s="26">
        <v>559.4</v>
      </c>
      <c r="F522" s="27">
        <v>559.4</v>
      </c>
      <c r="G522" s="27">
        <v>559.4</v>
      </c>
    </row>
    <row r="523" spans="1:7" ht="30" outlineLevel="2" x14ac:dyDescent="0.25">
      <c r="A523" s="23" t="s">
        <v>228</v>
      </c>
      <c r="B523" s="28" t="s">
        <v>398</v>
      </c>
      <c r="C523" s="28" t="s">
        <v>400</v>
      </c>
      <c r="D523" s="29">
        <v>200</v>
      </c>
      <c r="E523" s="26">
        <v>463.2</v>
      </c>
      <c r="F523" s="27">
        <v>462.4</v>
      </c>
      <c r="G523" s="27">
        <v>462.1</v>
      </c>
    </row>
    <row r="524" spans="1:7" ht="120" outlineLevel="2" x14ac:dyDescent="0.25">
      <c r="A524" s="23" t="s">
        <v>347</v>
      </c>
      <c r="B524" s="28" t="s">
        <v>398</v>
      </c>
      <c r="C524" s="28" t="s">
        <v>348</v>
      </c>
      <c r="D524" s="29"/>
      <c r="E524" s="26">
        <f>E525+E526</f>
        <v>1306.2</v>
      </c>
      <c r="F524" s="26">
        <f t="shared" ref="F524:G524" si="142">F525+F526</f>
        <v>1308.6000000000001</v>
      </c>
      <c r="G524" s="26">
        <f t="shared" si="142"/>
        <v>0</v>
      </c>
    </row>
    <row r="525" spans="1:7" ht="75" outlineLevel="2" x14ac:dyDescent="0.25">
      <c r="A525" s="23" t="s">
        <v>13</v>
      </c>
      <c r="B525" s="28" t="s">
        <v>398</v>
      </c>
      <c r="C525" s="28" t="s">
        <v>348</v>
      </c>
      <c r="D525" s="29">
        <v>100</v>
      </c>
      <c r="E525" s="26">
        <v>1110.4000000000001</v>
      </c>
      <c r="F525" s="27">
        <v>1110.4000000000001</v>
      </c>
      <c r="G525" s="27">
        <v>0</v>
      </c>
    </row>
    <row r="526" spans="1:7" ht="30" outlineLevel="2" x14ac:dyDescent="0.25">
      <c r="A526" s="23" t="s">
        <v>228</v>
      </c>
      <c r="B526" s="28" t="s">
        <v>398</v>
      </c>
      <c r="C526" s="28" t="s">
        <v>348</v>
      </c>
      <c r="D526" s="29">
        <v>200</v>
      </c>
      <c r="E526" s="26">
        <v>195.8</v>
      </c>
      <c r="F526" s="27">
        <v>198.2</v>
      </c>
      <c r="G526" s="27">
        <v>0</v>
      </c>
    </row>
    <row r="527" spans="1:7" ht="105" outlineLevel="2" x14ac:dyDescent="0.25">
      <c r="A527" s="57" t="s">
        <v>401</v>
      </c>
      <c r="B527" s="28" t="s">
        <v>398</v>
      </c>
      <c r="C527" s="28" t="s">
        <v>402</v>
      </c>
      <c r="D527" s="28"/>
      <c r="E527" s="26">
        <f>E528</f>
        <v>0</v>
      </c>
      <c r="F527" s="26">
        <f t="shared" ref="F527:G527" si="143">F528</f>
        <v>1817.2</v>
      </c>
      <c r="G527" s="26">
        <f t="shared" si="143"/>
        <v>1817.2</v>
      </c>
    </row>
    <row r="528" spans="1:7" ht="30" outlineLevel="2" x14ac:dyDescent="0.25">
      <c r="A528" s="23" t="s">
        <v>228</v>
      </c>
      <c r="B528" s="28" t="s">
        <v>398</v>
      </c>
      <c r="C528" s="28" t="s">
        <v>402</v>
      </c>
      <c r="D528" s="28" t="s">
        <v>40</v>
      </c>
      <c r="E528" s="26">
        <v>0</v>
      </c>
      <c r="F528" s="27">
        <v>1817.2</v>
      </c>
      <c r="G528" s="27">
        <v>1817.2</v>
      </c>
    </row>
    <row r="529" spans="1:7" ht="30" outlineLevel="2" x14ac:dyDescent="0.25">
      <c r="A529" s="31" t="s">
        <v>403</v>
      </c>
      <c r="B529" s="28" t="s">
        <v>398</v>
      </c>
      <c r="C529" s="51" t="s">
        <v>404</v>
      </c>
      <c r="D529" s="29"/>
      <c r="E529" s="26">
        <f>E530+E540+E546</f>
        <v>38830.300000000003</v>
      </c>
      <c r="F529" s="26">
        <f t="shared" ref="F529:G529" si="144">F530+F540+F546</f>
        <v>36294</v>
      </c>
      <c r="G529" s="26">
        <f t="shared" si="144"/>
        <v>35776.5</v>
      </c>
    </row>
    <row r="530" spans="1:7" ht="45" outlineLevel="2" x14ac:dyDescent="0.25">
      <c r="A530" s="59" t="s">
        <v>405</v>
      </c>
      <c r="B530" s="28" t="s">
        <v>398</v>
      </c>
      <c r="C530" s="51" t="s">
        <v>406</v>
      </c>
      <c r="D530" s="29"/>
      <c r="E530" s="26">
        <f>E531+E533+E535+E538</f>
        <v>20751</v>
      </c>
      <c r="F530" s="26">
        <f t="shared" ref="F530:G530" si="145">F531+F533+F535+F538</f>
        <v>20783.199999999997</v>
      </c>
      <c r="G530" s="26">
        <f t="shared" si="145"/>
        <v>20784.099999999999</v>
      </c>
    </row>
    <row r="531" spans="1:7" ht="60" outlineLevel="2" x14ac:dyDescent="0.25">
      <c r="A531" s="23" t="s">
        <v>407</v>
      </c>
      <c r="B531" s="28" t="s">
        <v>398</v>
      </c>
      <c r="C531" s="28" t="s">
        <v>408</v>
      </c>
      <c r="D531" s="29"/>
      <c r="E531" s="26">
        <f>E532</f>
        <v>61.3</v>
      </c>
      <c r="F531" s="26">
        <f t="shared" ref="F531:G531" si="146">F532</f>
        <v>63.3</v>
      </c>
      <c r="G531" s="26">
        <f t="shared" si="146"/>
        <v>64.2</v>
      </c>
    </row>
    <row r="532" spans="1:7" ht="30" outlineLevel="2" x14ac:dyDescent="0.25">
      <c r="A532" s="23" t="s">
        <v>228</v>
      </c>
      <c r="B532" s="28" t="s">
        <v>398</v>
      </c>
      <c r="C532" s="28" t="s">
        <v>408</v>
      </c>
      <c r="D532" s="29">
        <v>200</v>
      </c>
      <c r="E532" s="26">
        <v>61.3</v>
      </c>
      <c r="F532" s="27">
        <v>63.3</v>
      </c>
      <c r="G532" s="27">
        <v>64.2</v>
      </c>
    </row>
    <row r="533" spans="1:7" ht="90" outlineLevel="2" x14ac:dyDescent="0.25">
      <c r="A533" s="23" t="s">
        <v>409</v>
      </c>
      <c r="B533" s="28" t="s">
        <v>398</v>
      </c>
      <c r="C533" s="28" t="s">
        <v>410</v>
      </c>
      <c r="D533" s="29"/>
      <c r="E533" s="26">
        <f>E534</f>
        <v>4</v>
      </c>
      <c r="F533" s="26">
        <f t="shared" ref="F533:G533" si="147">F534</f>
        <v>2.2999999999999998</v>
      </c>
      <c r="G533" s="26">
        <f t="shared" si="147"/>
        <v>2.2999999999999998</v>
      </c>
    </row>
    <row r="534" spans="1:7" ht="30" outlineLevel="2" x14ac:dyDescent="0.25">
      <c r="A534" s="23" t="s">
        <v>228</v>
      </c>
      <c r="B534" s="28" t="s">
        <v>398</v>
      </c>
      <c r="C534" s="28" t="s">
        <v>410</v>
      </c>
      <c r="D534" s="29">
        <v>200</v>
      </c>
      <c r="E534" s="26">
        <f>2.2+1.8</f>
        <v>4</v>
      </c>
      <c r="F534" s="27">
        <v>2.2999999999999998</v>
      </c>
      <c r="G534" s="27">
        <v>2.2999999999999998</v>
      </c>
    </row>
    <row r="535" spans="1:7" ht="60" outlineLevel="2" x14ac:dyDescent="0.25">
      <c r="A535" s="23" t="s">
        <v>411</v>
      </c>
      <c r="B535" s="28" t="s">
        <v>398</v>
      </c>
      <c r="C535" s="51" t="s">
        <v>412</v>
      </c>
      <c r="D535" s="29"/>
      <c r="E535" s="26">
        <f>E536+E537</f>
        <v>19917.3</v>
      </c>
      <c r="F535" s="26">
        <f t="shared" ref="F535:G535" si="148">F536+F537</f>
        <v>19917.3</v>
      </c>
      <c r="G535" s="26">
        <f t="shared" si="148"/>
        <v>19917.3</v>
      </c>
    </row>
    <row r="536" spans="1:7" ht="75" outlineLevel="2" x14ac:dyDescent="0.25">
      <c r="A536" s="23" t="s">
        <v>13</v>
      </c>
      <c r="B536" s="28" t="s">
        <v>398</v>
      </c>
      <c r="C536" s="51" t="s">
        <v>412</v>
      </c>
      <c r="D536" s="53">
        <v>100</v>
      </c>
      <c r="E536" s="26">
        <v>19517.3</v>
      </c>
      <c r="F536" s="27">
        <v>19517.3</v>
      </c>
      <c r="G536" s="27">
        <v>19517.3</v>
      </c>
    </row>
    <row r="537" spans="1:7" ht="30" outlineLevel="2" x14ac:dyDescent="0.25">
      <c r="A537" s="23" t="s">
        <v>228</v>
      </c>
      <c r="B537" s="28" t="s">
        <v>398</v>
      </c>
      <c r="C537" s="51" t="s">
        <v>412</v>
      </c>
      <c r="D537" s="53">
        <v>200</v>
      </c>
      <c r="E537" s="26">
        <v>400</v>
      </c>
      <c r="F537" s="27">
        <v>400</v>
      </c>
      <c r="G537" s="27">
        <v>400</v>
      </c>
    </row>
    <row r="538" spans="1:7" ht="90" outlineLevel="2" x14ac:dyDescent="0.25">
      <c r="A538" s="23" t="s">
        <v>413</v>
      </c>
      <c r="B538" s="28" t="s">
        <v>398</v>
      </c>
      <c r="C538" s="28" t="s">
        <v>414</v>
      </c>
      <c r="D538" s="53"/>
      <c r="E538" s="26">
        <f>E539</f>
        <v>768.4</v>
      </c>
      <c r="F538" s="26">
        <f t="shared" ref="F538:G538" si="149">F539</f>
        <v>800.3</v>
      </c>
      <c r="G538" s="26">
        <f t="shared" si="149"/>
        <v>800.3</v>
      </c>
    </row>
    <row r="539" spans="1:7" ht="30" outlineLevel="2" x14ac:dyDescent="0.25">
      <c r="A539" s="23" t="s">
        <v>228</v>
      </c>
      <c r="B539" s="28" t="s">
        <v>398</v>
      </c>
      <c r="C539" s="28" t="s">
        <v>414</v>
      </c>
      <c r="D539" s="53">
        <v>200</v>
      </c>
      <c r="E539" s="26">
        <v>768.4</v>
      </c>
      <c r="F539" s="27">
        <v>800.3</v>
      </c>
      <c r="G539" s="27">
        <v>800.3</v>
      </c>
    </row>
    <row r="540" spans="1:7" ht="30" outlineLevel="2" x14ac:dyDescent="0.25">
      <c r="A540" s="23" t="s">
        <v>415</v>
      </c>
      <c r="B540" s="28" t="s">
        <v>398</v>
      </c>
      <c r="C540" s="28" t="s">
        <v>416</v>
      </c>
      <c r="D540" s="53"/>
      <c r="E540" s="26">
        <f>E543+E541</f>
        <v>16138.5</v>
      </c>
      <c r="F540" s="26">
        <f t="shared" ref="F540:G540" si="150">F543+F541</f>
        <v>14751.3</v>
      </c>
      <c r="G540" s="26">
        <f t="shared" si="150"/>
        <v>14518.2</v>
      </c>
    </row>
    <row r="541" spans="1:7" ht="30" outlineLevel="2" x14ac:dyDescent="0.25">
      <c r="A541" s="31" t="s">
        <v>417</v>
      </c>
      <c r="B541" s="28" t="s">
        <v>398</v>
      </c>
      <c r="C541" s="28" t="s">
        <v>418</v>
      </c>
      <c r="D541" s="29"/>
      <c r="E541" s="26">
        <f>E542</f>
        <v>2000</v>
      </c>
      <c r="F541" s="26">
        <f t="shared" ref="F541:G541" si="151">F542</f>
        <v>612.79999999999995</v>
      </c>
      <c r="G541" s="26">
        <f t="shared" si="151"/>
        <v>382.6</v>
      </c>
    </row>
    <row r="542" spans="1:7" ht="45" outlineLevel="2" x14ac:dyDescent="0.25">
      <c r="A542" s="23" t="s">
        <v>314</v>
      </c>
      <c r="B542" s="28" t="s">
        <v>398</v>
      </c>
      <c r="C542" s="28" t="s">
        <v>418</v>
      </c>
      <c r="D542" s="29">
        <v>600</v>
      </c>
      <c r="E542" s="26">
        <v>2000</v>
      </c>
      <c r="F542" s="27">
        <v>612.79999999999995</v>
      </c>
      <c r="G542" s="27">
        <v>382.6</v>
      </c>
    </row>
    <row r="543" spans="1:7" ht="60" outlineLevel="2" x14ac:dyDescent="0.25">
      <c r="A543" s="23" t="s">
        <v>419</v>
      </c>
      <c r="B543" s="28" t="s">
        <v>398</v>
      </c>
      <c r="C543" s="30" t="s">
        <v>420</v>
      </c>
      <c r="D543" s="29"/>
      <c r="E543" s="26">
        <f>E544+E545</f>
        <v>14138.5</v>
      </c>
      <c r="F543" s="26">
        <f t="shared" ref="F543:G543" si="152">F544+F545</f>
        <v>14138.5</v>
      </c>
      <c r="G543" s="26">
        <f t="shared" si="152"/>
        <v>14135.6</v>
      </c>
    </row>
    <row r="544" spans="1:7" ht="30" outlineLevel="2" x14ac:dyDescent="0.25">
      <c r="A544" s="23" t="s">
        <v>228</v>
      </c>
      <c r="B544" s="28" t="s">
        <v>398</v>
      </c>
      <c r="C544" s="30" t="s">
        <v>420</v>
      </c>
      <c r="D544" s="29">
        <v>200</v>
      </c>
      <c r="E544" s="26">
        <v>50.5</v>
      </c>
      <c r="F544" s="27">
        <v>50.5</v>
      </c>
      <c r="G544" s="27">
        <v>50.5</v>
      </c>
    </row>
    <row r="545" spans="1:7" ht="30" outlineLevel="2" x14ac:dyDescent="0.25">
      <c r="A545" s="23" t="s">
        <v>20</v>
      </c>
      <c r="B545" s="28" t="s">
        <v>398</v>
      </c>
      <c r="C545" s="30" t="s">
        <v>420</v>
      </c>
      <c r="D545" s="29">
        <v>300</v>
      </c>
      <c r="E545" s="26">
        <v>14088</v>
      </c>
      <c r="F545" s="27">
        <v>14088</v>
      </c>
      <c r="G545" s="27">
        <v>14085.1</v>
      </c>
    </row>
    <row r="546" spans="1:7" ht="30" outlineLevel="2" x14ac:dyDescent="0.25">
      <c r="A546" s="44" t="s">
        <v>421</v>
      </c>
      <c r="B546" s="28" t="s">
        <v>398</v>
      </c>
      <c r="C546" s="30" t="s">
        <v>422</v>
      </c>
      <c r="D546" s="53"/>
      <c r="E546" s="26">
        <f>E547</f>
        <v>1940.8</v>
      </c>
      <c r="F546" s="26">
        <f t="shared" ref="F546:G547" si="153">F547</f>
        <v>759.5</v>
      </c>
      <c r="G546" s="26">
        <f t="shared" si="153"/>
        <v>474.2</v>
      </c>
    </row>
    <row r="547" spans="1:7" ht="30" outlineLevel="2" x14ac:dyDescent="0.25">
      <c r="A547" s="64" t="s">
        <v>423</v>
      </c>
      <c r="B547" s="28" t="s">
        <v>398</v>
      </c>
      <c r="C547" s="30" t="s">
        <v>424</v>
      </c>
      <c r="D547" s="53"/>
      <c r="E547" s="26">
        <f>E548</f>
        <v>1940.8</v>
      </c>
      <c r="F547" s="26">
        <f t="shared" si="153"/>
        <v>759.5</v>
      </c>
      <c r="G547" s="26">
        <f t="shared" si="153"/>
        <v>474.2</v>
      </c>
    </row>
    <row r="548" spans="1:7" ht="45" outlineLevel="2" x14ac:dyDescent="0.25">
      <c r="A548" s="23" t="s">
        <v>314</v>
      </c>
      <c r="B548" s="28" t="s">
        <v>398</v>
      </c>
      <c r="C548" s="30" t="s">
        <v>424</v>
      </c>
      <c r="D548" s="53">
        <v>600</v>
      </c>
      <c r="E548" s="26">
        <f>1255.1-114.3+800</f>
        <v>1940.8</v>
      </c>
      <c r="F548" s="27">
        <v>759.5</v>
      </c>
      <c r="G548" s="27">
        <v>474.2</v>
      </c>
    </row>
    <row r="549" spans="1:7" ht="60" outlineLevel="2" x14ac:dyDescent="0.25">
      <c r="A549" s="23" t="s">
        <v>425</v>
      </c>
      <c r="B549" s="28" t="s">
        <v>398</v>
      </c>
      <c r="C549" s="51" t="s">
        <v>326</v>
      </c>
      <c r="D549" s="29"/>
      <c r="E549" s="26">
        <f>E550+E561</f>
        <v>158427.29999999999</v>
      </c>
      <c r="F549" s="26">
        <f>F550+F561</f>
        <v>155182.69999999998</v>
      </c>
      <c r="G549" s="26">
        <f>G550+G561</f>
        <v>162209.30000000002</v>
      </c>
    </row>
    <row r="550" spans="1:7" ht="30" outlineLevel="2" x14ac:dyDescent="0.25">
      <c r="A550" s="23" t="s">
        <v>426</v>
      </c>
      <c r="B550" s="28" t="s">
        <v>398</v>
      </c>
      <c r="C550" s="51" t="s">
        <v>427</v>
      </c>
      <c r="D550" s="29"/>
      <c r="E550" s="26">
        <f>E551+E556</f>
        <v>156980.29999999999</v>
      </c>
      <c r="F550" s="26">
        <f t="shared" ref="F550:G550" si="154">F551+F556</f>
        <v>153929.29999999999</v>
      </c>
      <c r="G550" s="26">
        <f t="shared" si="154"/>
        <v>161426.70000000001</v>
      </c>
    </row>
    <row r="551" spans="1:7" ht="45" outlineLevel="2" x14ac:dyDescent="0.25">
      <c r="A551" s="31" t="s">
        <v>32</v>
      </c>
      <c r="B551" s="28" t="s">
        <v>398</v>
      </c>
      <c r="C551" s="30" t="s">
        <v>428</v>
      </c>
      <c r="D551" s="29"/>
      <c r="E551" s="26">
        <f>E552+E553+E554+E555</f>
        <v>48529.5</v>
      </c>
      <c r="F551" s="26">
        <f t="shared" ref="F551:G551" si="155">F552+F553+F554</f>
        <v>47609.8</v>
      </c>
      <c r="G551" s="26">
        <f t="shared" si="155"/>
        <v>51322.5</v>
      </c>
    </row>
    <row r="552" spans="1:7" ht="75" outlineLevel="2" x14ac:dyDescent="0.25">
      <c r="A552" s="23" t="s">
        <v>13</v>
      </c>
      <c r="B552" s="28" t="s">
        <v>398</v>
      </c>
      <c r="C552" s="30" t="s">
        <v>428</v>
      </c>
      <c r="D552" s="29">
        <v>100</v>
      </c>
      <c r="E552" s="26">
        <f>47057.2+40+260</f>
        <v>47357.2</v>
      </c>
      <c r="F552" s="27">
        <v>46723.4</v>
      </c>
      <c r="G552" s="27">
        <v>50547.8</v>
      </c>
    </row>
    <row r="553" spans="1:7" ht="30" outlineLevel="2" x14ac:dyDescent="0.25">
      <c r="A553" s="23" t="s">
        <v>228</v>
      </c>
      <c r="B553" s="28" t="s">
        <v>398</v>
      </c>
      <c r="C553" s="30" t="s">
        <v>428</v>
      </c>
      <c r="D553" s="29">
        <v>200</v>
      </c>
      <c r="E553" s="26">
        <f>691.3+221+210</f>
        <v>1122.3</v>
      </c>
      <c r="F553" s="27">
        <v>886.4</v>
      </c>
      <c r="G553" s="27">
        <v>774.7</v>
      </c>
    </row>
    <row r="554" spans="1:7" ht="30" outlineLevel="2" x14ac:dyDescent="0.25">
      <c r="A554" s="22" t="s">
        <v>20</v>
      </c>
      <c r="B554" s="3" t="s">
        <v>398</v>
      </c>
      <c r="C554" s="3" t="s">
        <v>428</v>
      </c>
      <c r="D554" s="5">
        <v>300</v>
      </c>
      <c r="E554" s="26">
        <v>40</v>
      </c>
      <c r="F554" s="27">
        <v>0</v>
      </c>
      <c r="G554" s="27">
        <v>0</v>
      </c>
    </row>
    <row r="555" spans="1:7" outlineLevel="2" x14ac:dyDescent="0.25">
      <c r="A555" s="21" t="s">
        <v>34</v>
      </c>
      <c r="B555" s="3" t="s">
        <v>398</v>
      </c>
      <c r="C555" s="3" t="s">
        <v>428</v>
      </c>
      <c r="D555" s="5">
        <v>800</v>
      </c>
      <c r="E555" s="26">
        <v>10</v>
      </c>
      <c r="F555" s="27"/>
      <c r="G555" s="27"/>
    </row>
    <row r="556" spans="1:7" ht="45" outlineLevel="2" x14ac:dyDescent="0.25">
      <c r="A556" s="31" t="s">
        <v>277</v>
      </c>
      <c r="B556" s="28" t="s">
        <v>398</v>
      </c>
      <c r="C556" s="30" t="s">
        <v>429</v>
      </c>
      <c r="D556" s="29"/>
      <c r="E556" s="26">
        <f>E557+E558+E560+E559</f>
        <v>108450.79999999999</v>
      </c>
      <c r="F556" s="26">
        <f>F557+F558+F560+F559</f>
        <v>106319.49999999999</v>
      </c>
      <c r="G556" s="26">
        <f>G557+G558+G560+G559</f>
        <v>110104.20000000001</v>
      </c>
    </row>
    <row r="557" spans="1:7" ht="75" outlineLevel="2" x14ac:dyDescent="0.25">
      <c r="A557" s="23" t="s">
        <v>13</v>
      </c>
      <c r="B557" s="28" t="s">
        <v>398</v>
      </c>
      <c r="C557" s="30" t="s">
        <v>429</v>
      </c>
      <c r="D557" s="29">
        <v>100</v>
      </c>
      <c r="E557" s="26">
        <v>95973.8</v>
      </c>
      <c r="F557" s="27">
        <f>71652.4+21639</f>
        <v>93291.4</v>
      </c>
      <c r="G557" s="27">
        <f>74518.5+22504.6</f>
        <v>97023.1</v>
      </c>
    </row>
    <row r="558" spans="1:7" ht="30" outlineLevel="2" x14ac:dyDescent="0.25">
      <c r="A558" s="23" t="s">
        <v>228</v>
      </c>
      <c r="B558" s="28" t="s">
        <v>398</v>
      </c>
      <c r="C558" s="30" t="s">
        <v>429</v>
      </c>
      <c r="D558" s="29">
        <v>200</v>
      </c>
      <c r="E558" s="26">
        <v>2644.9</v>
      </c>
      <c r="F558" s="27">
        <f>394.1+1541+41.2+15+791.7</f>
        <v>2783</v>
      </c>
      <c r="G558" s="27">
        <f>394.1+1541+41.2+15+494.3</f>
        <v>2485.6</v>
      </c>
    </row>
    <row r="559" spans="1:7" ht="45" outlineLevel="2" x14ac:dyDescent="0.25">
      <c r="A559" s="23" t="s">
        <v>314</v>
      </c>
      <c r="B559" s="28" t="s">
        <v>398</v>
      </c>
      <c r="C559" s="30" t="s">
        <v>429</v>
      </c>
      <c r="D559" s="29">
        <v>600</v>
      </c>
      <c r="E559" s="26">
        <v>9830.4</v>
      </c>
      <c r="F559" s="27">
        <v>10243.4</v>
      </c>
      <c r="G559" s="27">
        <v>10593.8</v>
      </c>
    </row>
    <row r="560" spans="1:7" outlineLevel="2" x14ac:dyDescent="0.25">
      <c r="A560" s="31" t="s">
        <v>34</v>
      </c>
      <c r="B560" s="28" t="s">
        <v>398</v>
      </c>
      <c r="C560" s="30" t="s">
        <v>429</v>
      </c>
      <c r="D560" s="29">
        <v>800</v>
      </c>
      <c r="E560" s="26">
        <v>1.7</v>
      </c>
      <c r="F560" s="27">
        <v>1.7</v>
      </c>
      <c r="G560" s="27">
        <v>1.7</v>
      </c>
    </row>
    <row r="561" spans="1:7" ht="45" outlineLevel="2" x14ac:dyDescent="0.25">
      <c r="A561" s="64" t="s">
        <v>430</v>
      </c>
      <c r="B561" s="28" t="s">
        <v>398</v>
      </c>
      <c r="C561" s="30" t="s">
        <v>328</v>
      </c>
      <c r="D561" s="29"/>
      <c r="E561" s="26">
        <f>E562</f>
        <v>1447</v>
      </c>
      <c r="F561" s="26">
        <f t="shared" ref="F561:G562" si="156">F562</f>
        <v>1253.4000000000001</v>
      </c>
      <c r="G561" s="26">
        <f t="shared" si="156"/>
        <v>782.6</v>
      </c>
    </row>
    <row r="562" spans="1:7" ht="30" outlineLevel="2" x14ac:dyDescent="0.25">
      <c r="A562" s="64" t="s">
        <v>367</v>
      </c>
      <c r="B562" s="28" t="s">
        <v>398</v>
      </c>
      <c r="C562" s="30" t="s">
        <v>368</v>
      </c>
      <c r="D562" s="29"/>
      <c r="E562" s="26">
        <f>E563</f>
        <v>1447</v>
      </c>
      <c r="F562" s="26">
        <f t="shared" si="156"/>
        <v>1253.4000000000001</v>
      </c>
      <c r="G562" s="26">
        <f t="shared" si="156"/>
        <v>782.6</v>
      </c>
    </row>
    <row r="563" spans="1:7" ht="45" outlineLevel="2" x14ac:dyDescent="0.25">
      <c r="A563" s="23" t="s">
        <v>314</v>
      </c>
      <c r="B563" s="28" t="s">
        <v>398</v>
      </c>
      <c r="C563" s="30" t="s">
        <v>368</v>
      </c>
      <c r="D563" s="29">
        <v>600</v>
      </c>
      <c r="E563" s="26">
        <f>547+900</f>
        <v>1447</v>
      </c>
      <c r="F563" s="27">
        <v>1253.4000000000001</v>
      </c>
      <c r="G563" s="27">
        <v>782.6</v>
      </c>
    </row>
    <row r="564" spans="1:7" s="81" customFormat="1" ht="14.25" x14ac:dyDescent="0.25">
      <c r="A564" s="20" t="s">
        <v>431</v>
      </c>
      <c r="B564" s="2" t="s">
        <v>432</v>
      </c>
      <c r="C564" s="65"/>
      <c r="D564" s="6"/>
      <c r="E564" s="18">
        <f>E565+E590</f>
        <v>424434.9</v>
      </c>
      <c r="F564" s="18">
        <f t="shared" ref="F564:G564" si="157">F565+F590</f>
        <v>387958.89999999997</v>
      </c>
      <c r="G564" s="18">
        <f t="shared" si="157"/>
        <v>395424.7</v>
      </c>
    </row>
    <row r="565" spans="1:7" outlineLevel="1" x14ac:dyDescent="0.25">
      <c r="A565" s="22" t="s">
        <v>433</v>
      </c>
      <c r="B565" s="3" t="s">
        <v>434</v>
      </c>
      <c r="C565" s="3"/>
      <c r="D565" s="5"/>
      <c r="E565" s="1">
        <f>E566</f>
        <v>337820.9</v>
      </c>
      <c r="F565" s="1">
        <f t="shared" ref="F565:G565" si="158">F566</f>
        <v>301815.39999999997</v>
      </c>
      <c r="G565" s="1">
        <f t="shared" si="158"/>
        <v>309368.2</v>
      </c>
    </row>
    <row r="566" spans="1:7" ht="30" outlineLevel="2" x14ac:dyDescent="0.25">
      <c r="A566" s="21" t="s">
        <v>377</v>
      </c>
      <c r="B566" s="3" t="s">
        <v>434</v>
      </c>
      <c r="C566" s="63" t="s">
        <v>378</v>
      </c>
      <c r="D566" s="5"/>
      <c r="E566" s="1">
        <f>E567+E576+E584</f>
        <v>337820.9</v>
      </c>
      <c r="F566" s="1">
        <f t="shared" ref="F566:G566" si="159">F567+F576+F584</f>
        <v>301815.39999999997</v>
      </c>
      <c r="G566" s="1">
        <f t="shared" si="159"/>
        <v>309368.2</v>
      </c>
    </row>
    <row r="567" spans="1:7" outlineLevel="2" x14ac:dyDescent="0.25">
      <c r="A567" s="22" t="s">
        <v>435</v>
      </c>
      <c r="B567" s="3" t="s">
        <v>434</v>
      </c>
      <c r="C567" s="45" t="s">
        <v>436</v>
      </c>
      <c r="D567" s="5"/>
      <c r="E567" s="1">
        <f>E568+E573</f>
        <v>84067.5</v>
      </c>
      <c r="F567" s="1">
        <f t="shared" ref="F567:G567" si="160">F568+F573</f>
        <v>72377.2</v>
      </c>
      <c r="G567" s="1">
        <f t="shared" si="160"/>
        <v>75603.8</v>
      </c>
    </row>
    <row r="568" spans="1:7" ht="30" outlineLevel="2" x14ac:dyDescent="0.25">
      <c r="A568" s="22" t="s">
        <v>437</v>
      </c>
      <c r="B568" s="3" t="s">
        <v>434</v>
      </c>
      <c r="C568" s="45" t="s">
        <v>438</v>
      </c>
      <c r="D568" s="5"/>
      <c r="E568" s="1">
        <f>E569+E571</f>
        <v>75986.7</v>
      </c>
      <c r="F568" s="1">
        <f t="shared" ref="F568:G568" si="161">F569+F571</f>
        <v>72377.2</v>
      </c>
      <c r="G568" s="1">
        <f t="shared" si="161"/>
        <v>75603.8</v>
      </c>
    </row>
    <row r="569" spans="1:7" ht="45" outlineLevel="2" x14ac:dyDescent="0.25">
      <c r="A569" s="21" t="s">
        <v>277</v>
      </c>
      <c r="B569" s="3" t="s">
        <v>434</v>
      </c>
      <c r="C569" s="45" t="s">
        <v>439</v>
      </c>
      <c r="D569" s="5"/>
      <c r="E569" s="1">
        <f>E570</f>
        <v>75455.099999999991</v>
      </c>
      <c r="F569" s="1">
        <f t="shared" ref="F569:G569" si="162">F570</f>
        <v>72377.2</v>
      </c>
      <c r="G569" s="1">
        <f t="shared" si="162"/>
        <v>75603.8</v>
      </c>
    </row>
    <row r="570" spans="1:7" ht="45" outlineLevel="2" x14ac:dyDescent="0.25">
      <c r="A570" s="22" t="s">
        <v>314</v>
      </c>
      <c r="B570" s="3" t="s">
        <v>434</v>
      </c>
      <c r="C570" s="45" t="s">
        <v>439</v>
      </c>
      <c r="D570" s="5">
        <v>600</v>
      </c>
      <c r="E570" s="1">
        <f>73780.7+1674.4</f>
        <v>75455.099999999991</v>
      </c>
      <c r="F570" s="1">
        <v>72377.2</v>
      </c>
      <c r="G570" s="1">
        <v>75603.8</v>
      </c>
    </row>
    <row r="571" spans="1:7" ht="45" outlineLevel="2" x14ac:dyDescent="0.25">
      <c r="A571" s="21" t="s">
        <v>643</v>
      </c>
      <c r="B571" s="3" t="s">
        <v>434</v>
      </c>
      <c r="C571" s="3" t="s">
        <v>649</v>
      </c>
      <c r="D571" s="3"/>
      <c r="E571" s="1">
        <f>E572</f>
        <v>531.6</v>
      </c>
      <c r="F571" s="1">
        <f t="shared" ref="F571:G571" si="163">F572</f>
        <v>0</v>
      </c>
      <c r="G571" s="1">
        <f t="shared" si="163"/>
        <v>0</v>
      </c>
    </row>
    <row r="572" spans="1:7" ht="45" outlineLevel="2" x14ac:dyDescent="0.25">
      <c r="A572" s="22" t="s">
        <v>314</v>
      </c>
      <c r="B572" s="3" t="s">
        <v>434</v>
      </c>
      <c r="C572" s="3" t="s">
        <v>649</v>
      </c>
      <c r="D572" s="3" t="s">
        <v>320</v>
      </c>
      <c r="E572" s="1">
        <v>531.6</v>
      </c>
      <c r="F572" s="1">
        <v>0</v>
      </c>
      <c r="G572" s="1">
        <v>0</v>
      </c>
    </row>
    <row r="573" spans="1:7" ht="30" outlineLevel="2" x14ac:dyDescent="0.25">
      <c r="A573" s="21" t="s">
        <v>617</v>
      </c>
      <c r="B573" s="3" t="s">
        <v>434</v>
      </c>
      <c r="C573" s="3" t="s">
        <v>619</v>
      </c>
      <c r="D573" s="3"/>
      <c r="E573" s="1">
        <f>E574</f>
        <v>8080.8</v>
      </c>
      <c r="F573" s="1">
        <f t="shared" ref="F573:G574" si="164">F574</f>
        <v>0</v>
      </c>
      <c r="G573" s="1">
        <f t="shared" si="164"/>
        <v>0</v>
      </c>
    </row>
    <row r="574" spans="1:7" outlineLevel="2" x14ac:dyDescent="0.25">
      <c r="A574" s="21" t="s">
        <v>618</v>
      </c>
      <c r="B574" s="3" t="s">
        <v>434</v>
      </c>
      <c r="C574" s="3" t="s">
        <v>620</v>
      </c>
      <c r="D574" s="5"/>
      <c r="E574" s="1">
        <f>E575</f>
        <v>8080.8</v>
      </c>
      <c r="F574" s="1">
        <f t="shared" si="164"/>
        <v>0</v>
      </c>
      <c r="G574" s="1">
        <f t="shared" si="164"/>
        <v>0</v>
      </c>
    </row>
    <row r="575" spans="1:7" ht="45" outlineLevel="2" x14ac:dyDescent="0.25">
      <c r="A575" s="21" t="s">
        <v>314</v>
      </c>
      <c r="B575" s="3" t="s">
        <v>434</v>
      </c>
      <c r="C575" s="3" t="s">
        <v>620</v>
      </c>
      <c r="D575" s="5">
        <v>600</v>
      </c>
      <c r="E575" s="1">
        <v>8080.8</v>
      </c>
      <c r="F575" s="1">
        <v>0</v>
      </c>
      <c r="G575" s="1">
        <v>0</v>
      </c>
    </row>
    <row r="576" spans="1:7" ht="30" outlineLevel="2" x14ac:dyDescent="0.25">
      <c r="A576" s="22" t="s">
        <v>440</v>
      </c>
      <c r="B576" s="3" t="s">
        <v>434</v>
      </c>
      <c r="C576" s="45" t="s">
        <v>441</v>
      </c>
      <c r="D576" s="3"/>
      <c r="E576" s="1">
        <f>E577</f>
        <v>251057.4</v>
      </c>
      <c r="F576" s="1">
        <f t="shared" ref="F576:G576" si="165">F577</f>
        <v>229056.1</v>
      </c>
      <c r="G576" s="1">
        <f t="shared" si="165"/>
        <v>233525.80000000002</v>
      </c>
    </row>
    <row r="577" spans="1:7" ht="30" outlineLevel="2" x14ac:dyDescent="0.25">
      <c r="A577" s="22" t="s">
        <v>442</v>
      </c>
      <c r="B577" s="3" t="s">
        <v>434</v>
      </c>
      <c r="C577" s="45" t="s">
        <v>443</v>
      </c>
      <c r="D577" s="3"/>
      <c r="E577" s="1">
        <f>E578+E580+E582</f>
        <v>251057.4</v>
      </c>
      <c r="F577" s="1">
        <f t="shared" ref="F577:G577" si="166">F578+F580+F582</f>
        <v>229056.1</v>
      </c>
      <c r="G577" s="1">
        <f t="shared" si="166"/>
        <v>233525.80000000002</v>
      </c>
    </row>
    <row r="578" spans="1:7" ht="45" outlineLevel="2" x14ac:dyDescent="0.25">
      <c r="A578" s="21" t="s">
        <v>277</v>
      </c>
      <c r="B578" s="3" t="s">
        <v>434</v>
      </c>
      <c r="C578" s="3" t="s">
        <v>444</v>
      </c>
      <c r="D578" s="3"/>
      <c r="E578" s="1">
        <f>E579</f>
        <v>242277</v>
      </c>
      <c r="F578" s="1">
        <f>F579</f>
        <v>229056.1</v>
      </c>
      <c r="G578" s="1">
        <f>G579</f>
        <v>233525.80000000002</v>
      </c>
    </row>
    <row r="579" spans="1:7" ht="45" outlineLevel="2" x14ac:dyDescent="0.25">
      <c r="A579" s="21" t="s">
        <v>314</v>
      </c>
      <c r="B579" s="3" t="s">
        <v>434</v>
      </c>
      <c r="C579" s="3" t="s">
        <v>444</v>
      </c>
      <c r="D579" s="5">
        <v>600</v>
      </c>
      <c r="E579" s="1">
        <f>221422.7+2984.2+7057.5+4978.8+5833.8</f>
        <v>242277</v>
      </c>
      <c r="F579" s="1">
        <v>229056.1</v>
      </c>
      <c r="G579" s="1">
        <v>233525.80000000002</v>
      </c>
    </row>
    <row r="580" spans="1:7" ht="45" outlineLevel="2" x14ac:dyDescent="0.25">
      <c r="A580" s="22" t="s">
        <v>647</v>
      </c>
      <c r="B580" s="3" t="s">
        <v>434</v>
      </c>
      <c r="C580" s="3" t="s">
        <v>648</v>
      </c>
      <c r="D580" s="5"/>
      <c r="E580" s="1">
        <f>E581</f>
        <v>5077.1000000000004</v>
      </c>
      <c r="F580" s="1">
        <f t="shared" ref="F580:G580" si="167">F581</f>
        <v>0</v>
      </c>
      <c r="G580" s="1">
        <f t="shared" si="167"/>
        <v>0</v>
      </c>
    </row>
    <row r="581" spans="1:7" ht="45" outlineLevel="2" x14ac:dyDescent="0.25">
      <c r="A581" s="21" t="s">
        <v>314</v>
      </c>
      <c r="B581" s="3" t="s">
        <v>434</v>
      </c>
      <c r="C581" s="3" t="s">
        <v>648</v>
      </c>
      <c r="D581" s="5">
        <v>600</v>
      </c>
      <c r="E581" s="1">
        <v>5077.1000000000004</v>
      </c>
      <c r="F581" s="1">
        <v>0</v>
      </c>
      <c r="G581" s="1">
        <v>0</v>
      </c>
    </row>
    <row r="582" spans="1:7" ht="45" outlineLevel="2" x14ac:dyDescent="0.25">
      <c r="A582" s="21" t="s">
        <v>643</v>
      </c>
      <c r="B582" s="3" t="s">
        <v>434</v>
      </c>
      <c r="C582" s="3" t="s">
        <v>644</v>
      </c>
      <c r="D582" s="3"/>
      <c r="E582" s="1">
        <f>E583</f>
        <v>3703.3</v>
      </c>
      <c r="F582" s="1">
        <f t="shared" ref="F582:G582" si="168">F583</f>
        <v>0</v>
      </c>
      <c r="G582" s="1">
        <f t="shared" si="168"/>
        <v>0</v>
      </c>
    </row>
    <row r="583" spans="1:7" ht="45" outlineLevel="2" x14ac:dyDescent="0.25">
      <c r="A583" s="22" t="s">
        <v>314</v>
      </c>
      <c r="B583" s="3" t="s">
        <v>434</v>
      </c>
      <c r="C583" s="3" t="s">
        <v>644</v>
      </c>
      <c r="D583" s="3" t="s">
        <v>320</v>
      </c>
      <c r="E583" s="1">
        <v>3703.3</v>
      </c>
      <c r="F583" s="1">
        <v>0</v>
      </c>
      <c r="G583" s="1">
        <v>0</v>
      </c>
    </row>
    <row r="584" spans="1:7" ht="60" outlineLevel="2" x14ac:dyDescent="0.25">
      <c r="A584" s="21" t="s">
        <v>445</v>
      </c>
      <c r="B584" s="3" t="s">
        <v>434</v>
      </c>
      <c r="C584" s="3" t="s">
        <v>446</v>
      </c>
      <c r="D584" s="3"/>
      <c r="E584" s="1">
        <f>E585</f>
        <v>2696</v>
      </c>
      <c r="F584" s="1">
        <f t="shared" ref="F584:G588" si="169">F585</f>
        <v>382.1</v>
      </c>
      <c r="G584" s="1">
        <f t="shared" si="169"/>
        <v>238.60000000000002</v>
      </c>
    </row>
    <row r="585" spans="1:7" ht="45" outlineLevel="2" x14ac:dyDescent="0.25">
      <c r="A585" s="43" t="s">
        <v>447</v>
      </c>
      <c r="B585" s="3" t="s">
        <v>434</v>
      </c>
      <c r="C585" s="3" t="s">
        <v>448</v>
      </c>
      <c r="D585" s="3"/>
      <c r="E585" s="1">
        <f>E588+E586</f>
        <v>2696</v>
      </c>
      <c r="F585" s="1">
        <f t="shared" ref="F585:G585" si="170">F588+F586</f>
        <v>382.1</v>
      </c>
      <c r="G585" s="1">
        <f t="shared" si="170"/>
        <v>238.60000000000002</v>
      </c>
    </row>
    <row r="586" spans="1:7" ht="45" outlineLevel="2" x14ac:dyDescent="0.25">
      <c r="A586" s="43" t="s">
        <v>640</v>
      </c>
      <c r="B586" s="3" t="s">
        <v>434</v>
      </c>
      <c r="C586" s="3" t="s">
        <v>641</v>
      </c>
      <c r="D586" s="3"/>
      <c r="E586" s="1">
        <f>E587</f>
        <v>1398.8</v>
      </c>
      <c r="F586" s="1">
        <f t="shared" ref="F586:G586" si="171">F587</f>
        <v>0</v>
      </c>
      <c r="G586" s="1">
        <f t="shared" si="171"/>
        <v>0</v>
      </c>
    </row>
    <row r="587" spans="1:7" outlineLevel="2" x14ac:dyDescent="0.25">
      <c r="A587" s="43" t="s">
        <v>34</v>
      </c>
      <c r="B587" s="3" t="s">
        <v>434</v>
      </c>
      <c r="C587" s="3" t="s">
        <v>641</v>
      </c>
      <c r="D587" s="3" t="s">
        <v>642</v>
      </c>
      <c r="E587" s="1">
        <v>1398.8</v>
      </c>
      <c r="F587" s="1">
        <v>0</v>
      </c>
      <c r="G587" s="1">
        <v>0</v>
      </c>
    </row>
    <row r="588" spans="1:7" ht="60" outlineLevel="2" x14ac:dyDescent="0.25">
      <c r="A588" s="22" t="s">
        <v>449</v>
      </c>
      <c r="B588" s="3" t="s">
        <v>434</v>
      </c>
      <c r="C588" s="3" t="s">
        <v>450</v>
      </c>
      <c r="D588" s="5"/>
      <c r="E588" s="1">
        <f>E589</f>
        <v>1297.2</v>
      </c>
      <c r="F588" s="1">
        <f t="shared" si="169"/>
        <v>382.1</v>
      </c>
      <c r="G588" s="1">
        <f t="shared" si="169"/>
        <v>238.60000000000002</v>
      </c>
    </row>
    <row r="589" spans="1:7" outlineLevel="2" x14ac:dyDescent="0.25">
      <c r="A589" s="21" t="s">
        <v>34</v>
      </c>
      <c r="B589" s="3" t="s">
        <v>434</v>
      </c>
      <c r="C589" s="3" t="s">
        <v>450</v>
      </c>
      <c r="D589" s="5">
        <v>800</v>
      </c>
      <c r="E589" s="1">
        <f>289.7+1007.5</f>
        <v>1297.2</v>
      </c>
      <c r="F589" s="1">
        <v>382.1</v>
      </c>
      <c r="G589" s="1">
        <v>238.60000000000002</v>
      </c>
    </row>
    <row r="590" spans="1:7" ht="30" outlineLevel="1" x14ac:dyDescent="0.25">
      <c r="A590" s="22" t="s">
        <v>451</v>
      </c>
      <c r="B590" s="3" t="s">
        <v>452</v>
      </c>
      <c r="C590" s="3"/>
      <c r="D590" s="3"/>
      <c r="E590" s="1">
        <f>E591</f>
        <v>86614</v>
      </c>
      <c r="F590" s="1">
        <f t="shared" ref="F590:G590" si="172">F591</f>
        <v>86143.500000000015</v>
      </c>
      <c r="G590" s="1">
        <f t="shared" si="172"/>
        <v>86056.5</v>
      </c>
    </row>
    <row r="591" spans="1:7" ht="30" outlineLevel="2" x14ac:dyDescent="0.25">
      <c r="A591" s="21" t="s">
        <v>377</v>
      </c>
      <c r="B591" s="3" t="s">
        <v>452</v>
      </c>
      <c r="C591" s="63" t="s">
        <v>378</v>
      </c>
      <c r="D591" s="3"/>
      <c r="E591" s="1">
        <f>E592+E597</f>
        <v>86614</v>
      </c>
      <c r="F591" s="1">
        <f t="shared" ref="F591:G591" si="173">F592+F597</f>
        <v>86143.500000000015</v>
      </c>
      <c r="G591" s="1">
        <f t="shared" si="173"/>
        <v>86056.5</v>
      </c>
    </row>
    <row r="592" spans="1:7" outlineLevel="2" x14ac:dyDescent="0.25">
      <c r="A592" s="19" t="s">
        <v>453</v>
      </c>
      <c r="B592" s="4" t="s">
        <v>452</v>
      </c>
      <c r="C592" s="4" t="s">
        <v>454</v>
      </c>
      <c r="D592" s="3"/>
      <c r="E592" s="1">
        <f>E593</f>
        <v>1169</v>
      </c>
      <c r="F592" s="1">
        <f t="shared" ref="F592:G593" si="174">F593</f>
        <v>1541.6</v>
      </c>
      <c r="G592" s="1">
        <f t="shared" si="174"/>
        <v>962.5</v>
      </c>
    </row>
    <row r="593" spans="1:7" ht="30" outlineLevel="2" x14ac:dyDescent="0.25">
      <c r="A593" s="19" t="s">
        <v>455</v>
      </c>
      <c r="B593" s="4" t="s">
        <v>452</v>
      </c>
      <c r="C593" s="4" t="s">
        <v>456</v>
      </c>
      <c r="D593" s="3"/>
      <c r="E593" s="1">
        <f>E594</f>
        <v>1169</v>
      </c>
      <c r="F593" s="1">
        <f t="shared" si="174"/>
        <v>1541.6</v>
      </c>
      <c r="G593" s="1">
        <f t="shared" si="174"/>
        <v>962.5</v>
      </c>
    </row>
    <row r="594" spans="1:7" ht="30" outlineLevel="2" x14ac:dyDescent="0.25">
      <c r="A594" s="22" t="s">
        <v>457</v>
      </c>
      <c r="B594" s="4" t="s">
        <v>452</v>
      </c>
      <c r="C594" s="4" t="s">
        <v>458</v>
      </c>
      <c r="D594" s="4"/>
      <c r="E594" s="1">
        <f>E595+E596</f>
        <v>1169</v>
      </c>
      <c r="F594" s="1">
        <f t="shared" ref="F594:G594" si="175">F595+F596</f>
        <v>1541.6</v>
      </c>
      <c r="G594" s="1">
        <f t="shared" si="175"/>
        <v>962.5</v>
      </c>
    </row>
    <row r="595" spans="1:7" ht="30" outlineLevel="2" x14ac:dyDescent="0.25">
      <c r="A595" s="22" t="s">
        <v>228</v>
      </c>
      <c r="B595" s="4" t="s">
        <v>452</v>
      </c>
      <c r="C595" s="4" t="s">
        <v>458</v>
      </c>
      <c r="D595" s="4" t="s">
        <v>40</v>
      </c>
      <c r="E595" s="1">
        <f>195.4+92.4</f>
        <v>287.8</v>
      </c>
      <c r="F595" s="1">
        <v>0</v>
      </c>
      <c r="G595" s="1">
        <v>0</v>
      </c>
    </row>
    <row r="596" spans="1:7" ht="45" outlineLevel="2" x14ac:dyDescent="0.25">
      <c r="A596" s="22" t="s">
        <v>314</v>
      </c>
      <c r="B596" s="4" t="s">
        <v>452</v>
      </c>
      <c r="C596" s="4" t="s">
        <v>458</v>
      </c>
      <c r="D596" s="4" t="s">
        <v>320</v>
      </c>
      <c r="E596" s="1">
        <f>973.6-92.4</f>
        <v>881.2</v>
      </c>
      <c r="F596" s="1">
        <v>1541.6</v>
      </c>
      <c r="G596" s="1">
        <v>962.5</v>
      </c>
    </row>
    <row r="597" spans="1:7" ht="60" outlineLevel="2" x14ac:dyDescent="0.25">
      <c r="A597" s="22" t="s">
        <v>445</v>
      </c>
      <c r="B597" s="3" t="s">
        <v>452</v>
      </c>
      <c r="C597" s="3" t="s">
        <v>446</v>
      </c>
      <c r="D597" s="3"/>
      <c r="E597" s="1">
        <f>E598+E604</f>
        <v>85445</v>
      </c>
      <c r="F597" s="1">
        <f t="shared" ref="F597:G597" si="176">F598+F604</f>
        <v>84601.900000000009</v>
      </c>
      <c r="G597" s="1">
        <f t="shared" si="176"/>
        <v>85094</v>
      </c>
    </row>
    <row r="598" spans="1:7" ht="30" outlineLevel="2" x14ac:dyDescent="0.25">
      <c r="A598" s="22" t="s">
        <v>459</v>
      </c>
      <c r="B598" s="3" t="s">
        <v>452</v>
      </c>
      <c r="C598" s="3" t="s">
        <v>460</v>
      </c>
      <c r="D598" s="3"/>
      <c r="E598" s="1">
        <f>E599+E602</f>
        <v>83515.600000000006</v>
      </c>
      <c r="F598" s="1">
        <f t="shared" ref="F598:G598" si="177">F599+F602</f>
        <v>82688.200000000012</v>
      </c>
      <c r="G598" s="1">
        <f t="shared" si="177"/>
        <v>83705.7</v>
      </c>
    </row>
    <row r="599" spans="1:7" ht="45" outlineLevel="2" x14ac:dyDescent="0.25">
      <c r="A599" s="21" t="s">
        <v>32</v>
      </c>
      <c r="B599" s="3" t="s">
        <v>452</v>
      </c>
      <c r="C599" s="3" t="s">
        <v>461</v>
      </c>
      <c r="D599" s="3"/>
      <c r="E599" s="1">
        <f>E600+E601</f>
        <v>13421.800000000001</v>
      </c>
      <c r="F599" s="1">
        <f t="shared" ref="F599:G599" si="178">F600+F601</f>
        <v>13403.1</v>
      </c>
      <c r="G599" s="1">
        <f t="shared" si="178"/>
        <v>13842.4</v>
      </c>
    </row>
    <row r="600" spans="1:7" ht="75" outlineLevel="2" x14ac:dyDescent="0.25">
      <c r="A600" s="22" t="s">
        <v>13</v>
      </c>
      <c r="B600" s="3" t="s">
        <v>452</v>
      </c>
      <c r="C600" s="3" t="s">
        <v>461</v>
      </c>
      <c r="D600" s="3" t="s">
        <v>39</v>
      </c>
      <c r="E600" s="1">
        <v>13036.6</v>
      </c>
      <c r="F600" s="1">
        <v>12990.7</v>
      </c>
      <c r="G600" s="1">
        <v>13510.3</v>
      </c>
    </row>
    <row r="601" spans="1:7" ht="30" outlineLevel="2" x14ac:dyDescent="0.25">
      <c r="A601" s="22" t="s">
        <v>228</v>
      </c>
      <c r="B601" s="3" t="s">
        <v>452</v>
      </c>
      <c r="C601" s="3" t="s">
        <v>461</v>
      </c>
      <c r="D601" s="3" t="s">
        <v>40</v>
      </c>
      <c r="E601" s="1">
        <f>360.8+24.4</f>
        <v>385.2</v>
      </c>
      <c r="F601" s="1">
        <v>412.4</v>
      </c>
      <c r="G601" s="1">
        <v>332.1</v>
      </c>
    </row>
    <row r="602" spans="1:7" ht="45" outlineLevel="2" x14ac:dyDescent="0.25">
      <c r="A602" s="21" t="s">
        <v>277</v>
      </c>
      <c r="B602" s="3" t="s">
        <v>452</v>
      </c>
      <c r="C602" s="3" t="s">
        <v>462</v>
      </c>
      <c r="D602" s="3"/>
      <c r="E602" s="1">
        <f>E603</f>
        <v>70093.8</v>
      </c>
      <c r="F602" s="1">
        <f>F603</f>
        <v>69285.100000000006</v>
      </c>
      <c r="G602" s="1">
        <f>G603</f>
        <v>69863.3</v>
      </c>
    </row>
    <row r="603" spans="1:7" ht="45" outlineLevel="2" x14ac:dyDescent="0.25">
      <c r="A603" s="22" t="s">
        <v>314</v>
      </c>
      <c r="B603" s="3" t="s">
        <v>452</v>
      </c>
      <c r="C603" s="3" t="s">
        <v>462</v>
      </c>
      <c r="D603" s="3" t="s">
        <v>320</v>
      </c>
      <c r="E603" s="1">
        <f>69988.8+105</f>
        <v>70093.8</v>
      </c>
      <c r="F603" s="1">
        <v>69285.100000000006</v>
      </c>
      <c r="G603" s="1">
        <v>69863.3</v>
      </c>
    </row>
    <row r="604" spans="1:7" ht="45" outlineLevel="2" x14ac:dyDescent="0.25">
      <c r="A604" s="22" t="s">
        <v>463</v>
      </c>
      <c r="B604" s="3" t="s">
        <v>452</v>
      </c>
      <c r="C604" s="3" t="s">
        <v>464</v>
      </c>
      <c r="D604" s="3"/>
      <c r="E604" s="1">
        <f>E605</f>
        <v>1929.4</v>
      </c>
      <c r="F604" s="1">
        <f t="shared" ref="F604:G604" si="179">F605</f>
        <v>1913.7</v>
      </c>
      <c r="G604" s="1">
        <f t="shared" si="179"/>
        <v>1388.3</v>
      </c>
    </row>
    <row r="605" spans="1:7" ht="30" outlineLevel="2" x14ac:dyDescent="0.25">
      <c r="A605" s="21" t="s">
        <v>465</v>
      </c>
      <c r="B605" s="3" t="s">
        <v>452</v>
      </c>
      <c r="C605" s="3" t="s">
        <v>466</v>
      </c>
      <c r="D605" s="5"/>
      <c r="E605" s="1">
        <f>E606+E607</f>
        <v>1929.4</v>
      </c>
      <c r="F605" s="1">
        <f t="shared" ref="F605:G605" si="180">F606+F607</f>
        <v>1913.7</v>
      </c>
      <c r="G605" s="1">
        <f t="shared" si="180"/>
        <v>1388.3</v>
      </c>
    </row>
    <row r="606" spans="1:7" ht="30" outlineLevel="2" x14ac:dyDescent="0.25">
      <c r="A606" s="22" t="s">
        <v>20</v>
      </c>
      <c r="B606" s="3" t="s">
        <v>452</v>
      </c>
      <c r="C606" s="3" t="s">
        <v>466</v>
      </c>
      <c r="D606" s="5">
        <v>300</v>
      </c>
      <c r="E606" s="1">
        <v>515</v>
      </c>
      <c r="F606" s="1">
        <v>515</v>
      </c>
      <c r="G606" s="1">
        <v>515</v>
      </c>
    </row>
    <row r="607" spans="1:7" ht="45" outlineLevel="2" x14ac:dyDescent="0.25">
      <c r="A607" s="22" t="s">
        <v>314</v>
      </c>
      <c r="B607" s="3" t="s">
        <v>452</v>
      </c>
      <c r="C607" s="3" t="s">
        <v>466</v>
      </c>
      <c r="D607" s="5">
        <v>600</v>
      </c>
      <c r="E607" s="1">
        <v>1414.4</v>
      </c>
      <c r="F607" s="1">
        <v>1398.7</v>
      </c>
      <c r="G607" s="1">
        <v>873.3</v>
      </c>
    </row>
    <row r="608" spans="1:7" s="81" customFormat="1" ht="14.25" x14ac:dyDescent="0.25">
      <c r="A608" s="20" t="s">
        <v>512</v>
      </c>
      <c r="B608" s="2" t="s">
        <v>513</v>
      </c>
      <c r="C608" s="2"/>
      <c r="D608" s="6"/>
      <c r="E608" s="15">
        <f>+E609+E613+E638</f>
        <v>367360.9</v>
      </c>
      <c r="F608" s="15">
        <f>+F609+F613+F638</f>
        <v>334207.89999999997</v>
      </c>
      <c r="G608" s="15">
        <f>+G609+G613+G638</f>
        <v>360956.3</v>
      </c>
    </row>
    <row r="609" spans="1:9" outlineLevel="1" x14ac:dyDescent="0.25">
      <c r="A609" s="22" t="s">
        <v>514</v>
      </c>
      <c r="B609" s="3" t="s">
        <v>515</v>
      </c>
      <c r="C609" s="3"/>
      <c r="D609" s="5"/>
      <c r="E609" s="16">
        <f>+E610</f>
        <v>11563.1</v>
      </c>
      <c r="F609" s="16">
        <v>11563.1</v>
      </c>
      <c r="G609" s="16">
        <v>11563.1</v>
      </c>
    </row>
    <row r="610" spans="1:9" outlineLevel="2" x14ac:dyDescent="0.25">
      <c r="A610" s="22" t="s">
        <v>9</v>
      </c>
      <c r="B610" s="3" t="s">
        <v>515</v>
      </c>
      <c r="C610" s="3" t="s">
        <v>10</v>
      </c>
      <c r="D610" s="5"/>
      <c r="E610" s="16">
        <f>+E611</f>
        <v>11563.1</v>
      </c>
      <c r="F610" s="16">
        <v>11563.1</v>
      </c>
      <c r="G610" s="16">
        <v>11563.1</v>
      </c>
    </row>
    <row r="611" spans="1:9" outlineLevel="2" x14ac:dyDescent="0.25">
      <c r="A611" s="22" t="s">
        <v>516</v>
      </c>
      <c r="B611" s="3" t="s">
        <v>515</v>
      </c>
      <c r="C611" s="3" t="s">
        <v>517</v>
      </c>
      <c r="D611" s="5"/>
      <c r="E611" s="16">
        <f>+E612</f>
        <v>11563.1</v>
      </c>
      <c r="F611" s="16">
        <f t="shared" ref="F611:G611" si="181">F612</f>
        <v>11563.1</v>
      </c>
      <c r="G611" s="16">
        <f t="shared" si="181"/>
        <v>11563.1</v>
      </c>
    </row>
    <row r="612" spans="1:9" ht="30" outlineLevel="2" x14ac:dyDescent="0.25">
      <c r="A612" s="22" t="s">
        <v>20</v>
      </c>
      <c r="B612" s="3" t="s">
        <v>515</v>
      </c>
      <c r="C612" s="3" t="s">
        <v>517</v>
      </c>
      <c r="D612" s="5">
        <v>300</v>
      </c>
      <c r="E612" s="16">
        <v>11563.1</v>
      </c>
      <c r="F612" s="16">
        <v>11563.1</v>
      </c>
      <c r="G612" s="33">
        <v>11563.1</v>
      </c>
    </row>
    <row r="613" spans="1:9" outlineLevel="1" x14ac:dyDescent="0.25">
      <c r="A613" s="22" t="s">
        <v>518</v>
      </c>
      <c r="B613" s="3" t="s">
        <v>519</v>
      </c>
      <c r="C613" s="3"/>
      <c r="D613" s="5"/>
      <c r="E613" s="16">
        <f>E614+E625</f>
        <v>37921.800000000003</v>
      </c>
      <c r="F613" s="16">
        <f>F614+F625</f>
        <v>40519.199999999997</v>
      </c>
      <c r="G613" s="16">
        <f>G614+G625</f>
        <v>39728</v>
      </c>
    </row>
    <row r="614" spans="1:9" outlineLevel="2" x14ac:dyDescent="0.25">
      <c r="A614" s="22" t="s">
        <v>9</v>
      </c>
      <c r="B614" s="3" t="s">
        <v>519</v>
      </c>
      <c r="C614" s="3" t="s">
        <v>10</v>
      </c>
      <c r="D614" s="5"/>
      <c r="E614" s="16">
        <f>++E616+E618+E620+E622+E624</f>
        <v>7977.3</v>
      </c>
      <c r="F614" s="16">
        <f t="shared" ref="F614:G614" si="182">++F616+F618+F620+F622+F624</f>
        <v>9342</v>
      </c>
      <c r="G614" s="16">
        <f t="shared" si="182"/>
        <v>8521</v>
      </c>
    </row>
    <row r="615" spans="1:9" ht="30" outlineLevel="2" x14ac:dyDescent="0.25">
      <c r="A615" s="22" t="s">
        <v>520</v>
      </c>
      <c r="B615" s="3" t="s">
        <v>519</v>
      </c>
      <c r="C615" s="3" t="s">
        <v>521</v>
      </c>
      <c r="D615" s="5"/>
      <c r="E615" s="16">
        <f>E616</f>
        <v>2600.5</v>
      </c>
      <c r="F615" s="16">
        <f>F616</f>
        <v>2810.5</v>
      </c>
      <c r="G615" s="16">
        <f>G616</f>
        <v>3020.5</v>
      </c>
      <c r="I615" s="79"/>
    </row>
    <row r="616" spans="1:9" ht="30" outlineLevel="2" x14ac:dyDescent="0.25">
      <c r="A616" s="22" t="s">
        <v>20</v>
      </c>
      <c r="B616" s="3" t="s">
        <v>519</v>
      </c>
      <c r="C616" s="3" t="s">
        <v>521</v>
      </c>
      <c r="D616" s="5">
        <v>300</v>
      </c>
      <c r="E616" s="16">
        <v>2600.5</v>
      </c>
      <c r="F616" s="16">
        <v>2810.5</v>
      </c>
      <c r="G616" s="33">
        <v>3020.5</v>
      </c>
    </row>
    <row r="617" spans="1:9" ht="45" outlineLevel="2" x14ac:dyDescent="0.25">
      <c r="A617" s="22" t="s">
        <v>522</v>
      </c>
      <c r="B617" s="3" t="s">
        <v>519</v>
      </c>
      <c r="C617" s="3" t="s">
        <v>523</v>
      </c>
      <c r="D617" s="5"/>
      <c r="E617" s="16">
        <f>E618</f>
        <v>1948.3</v>
      </c>
      <c r="F617" s="16">
        <f t="shared" ref="F617:G617" si="183">F618</f>
        <v>1948.3</v>
      </c>
      <c r="G617" s="16">
        <f t="shared" si="183"/>
        <v>2638</v>
      </c>
    </row>
    <row r="618" spans="1:9" ht="30" outlineLevel="2" x14ac:dyDescent="0.25">
      <c r="A618" s="22" t="s">
        <v>20</v>
      </c>
      <c r="B618" s="3" t="s">
        <v>519</v>
      </c>
      <c r="C618" s="3" t="s">
        <v>523</v>
      </c>
      <c r="D618" s="5">
        <v>300</v>
      </c>
      <c r="E618" s="16">
        <v>1948.3</v>
      </c>
      <c r="F618" s="16">
        <v>1948.3</v>
      </c>
      <c r="G618" s="33">
        <v>2638</v>
      </c>
    </row>
    <row r="619" spans="1:9" outlineLevel="2" x14ac:dyDescent="0.25">
      <c r="A619" s="22" t="s">
        <v>526</v>
      </c>
      <c r="B619" s="3" t="s">
        <v>519</v>
      </c>
      <c r="C619" s="3" t="s">
        <v>527</v>
      </c>
      <c r="D619" s="5"/>
      <c r="E619" s="16">
        <f>E620</f>
        <v>513.29999999999995</v>
      </c>
      <c r="F619" s="16">
        <f t="shared" ref="F619:G619" si="184">F620</f>
        <v>384.3</v>
      </c>
      <c r="G619" s="16">
        <f t="shared" si="184"/>
        <v>239.9</v>
      </c>
    </row>
    <row r="620" spans="1:9" ht="45" outlineLevel="2" x14ac:dyDescent="0.25">
      <c r="A620" s="22" t="s">
        <v>314</v>
      </c>
      <c r="B620" s="3" t="s">
        <v>519</v>
      </c>
      <c r="C620" s="3" t="s">
        <v>527</v>
      </c>
      <c r="D620" s="5">
        <v>600</v>
      </c>
      <c r="E620" s="16">
        <v>513.29999999999995</v>
      </c>
      <c r="F620" s="16">
        <v>384.3</v>
      </c>
      <c r="G620" s="33">
        <v>239.9</v>
      </c>
    </row>
    <row r="621" spans="1:9" outlineLevel="2" x14ac:dyDescent="0.25">
      <c r="A621" s="22" t="s">
        <v>528</v>
      </c>
      <c r="B621" s="3" t="s">
        <v>519</v>
      </c>
      <c r="C621" s="3" t="s">
        <v>529</v>
      </c>
      <c r="D621" s="5"/>
      <c r="E621" s="16">
        <f>E622</f>
        <v>2913.2</v>
      </c>
      <c r="F621" s="16">
        <f t="shared" ref="F621:G621" si="185">F622</f>
        <v>4196.1000000000004</v>
      </c>
      <c r="G621" s="16">
        <f t="shared" si="185"/>
        <v>2619.8000000000002</v>
      </c>
    </row>
    <row r="622" spans="1:9" ht="45" outlineLevel="2" x14ac:dyDescent="0.25">
      <c r="A622" s="22" t="s">
        <v>314</v>
      </c>
      <c r="B622" s="3" t="s">
        <v>519</v>
      </c>
      <c r="C622" s="3" t="s">
        <v>529</v>
      </c>
      <c r="D622" s="5">
        <v>600</v>
      </c>
      <c r="E622" s="16">
        <v>2913.2</v>
      </c>
      <c r="F622" s="16">
        <v>4196.1000000000004</v>
      </c>
      <c r="G622" s="33">
        <v>2619.8000000000002</v>
      </c>
    </row>
    <row r="623" spans="1:9" ht="75" outlineLevel="2" x14ac:dyDescent="0.25">
      <c r="A623" s="22" t="s">
        <v>530</v>
      </c>
      <c r="B623" s="3" t="s">
        <v>519</v>
      </c>
      <c r="C623" s="3" t="s">
        <v>531</v>
      </c>
      <c r="D623" s="5"/>
      <c r="E623" s="16">
        <f>E624</f>
        <v>2</v>
      </c>
      <c r="F623" s="16">
        <f t="shared" ref="F623:G623" si="186">F624</f>
        <v>2.8</v>
      </c>
      <c r="G623" s="16">
        <f t="shared" si="186"/>
        <v>2.8</v>
      </c>
    </row>
    <row r="624" spans="1:9" outlineLevel="2" x14ac:dyDescent="0.25">
      <c r="A624" s="21" t="s">
        <v>34</v>
      </c>
      <c r="B624" s="3" t="s">
        <v>519</v>
      </c>
      <c r="C624" s="3" t="s">
        <v>531</v>
      </c>
      <c r="D624" s="5">
        <v>800</v>
      </c>
      <c r="E624" s="16">
        <v>2</v>
      </c>
      <c r="F624" s="16">
        <v>2.8</v>
      </c>
      <c r="G624" s="33">
        <v>2.8</v>
      </c>
    </row>
    <row r="625" spans="1:7" ht="45" outlineLevel="2" x14ac:dyDescent="0.25">
      <c r="A625" s="32" t="s">
        <v>137</v>
      </c>
      <c r="B625" s="4" t="s">
        <v>519</v>
      </c>
      <c r="C625" s="4" t="s">
        <v>138</v>
      </c>
      <c r="D625" s="34"/>
      <c r="E625" s="16">
        <f>E630+E634+E626</f>
        <v>29944.5</v>
      </c>
      <c r="F625" s="16">
        <f t="shared" ref="F625:G625" si="187">F630+F634</f>
        <v>31177.200000000001</v>
      </c>
      <c r="G625" s="16">
        <f t="shared" si="187"/>
        <v>31207</v>
      </c>
    </row>
    <row r="626" spans="1:7" ht="45" outlineLevel="2" x14ac:dyDescent="0.25">
      <c r="A626" s="32" t="s">
        <v>628</v>
      </c>
      <c r="B626" s="4" t="s">
        <v>519</v>
      </c>
      <c r="C626" s="4" t="s">
        <v>631</v>
      </c>
      <c r="D626" s="34"/>
      <c r="E626" s="16">
        <f>E627</f>
        <v>1055.5999999999999</v>
      </c>
      <c r="F626" s="16">
        <f t="shared" ref="F626:G628" si="188">F627</f>
        <v>0</v>
      </c>
      <c r="G626" s="16">
        <f t="shared" si="188"/>
        <v>0</v>
      </c>
    </row>
    <row r="627" spans="1:7" ht="45" outlineLevel="2" x14ac:dyDescent="0.25">
      <c r="A627" s="32" t="s">
        <v>629</v>
      </c>
      <c r="B627" s="4" t="s">
        <v>519</v>
      </c>
      <c r="C627" s="4" t="s">
        <v>632</v>
      </c>
      <c r="D627" s="34"/>
      <c r="E627" s="16">
        <f>E628</f>
        <v>1055.5999999999999</v>
      </c>
      <c r="F627" s="16">
        <f t="shared" si="188"/>
        <v>0</v>
      </c>
      <c r="G627" s="16">
        <f t="shared" si="188"/>
        <v>0</v>
      </c>
    </row>
    <row r="628" spans="1:7" ht="75" outlineLevel="2" x14ac:dyDescent="0.25">
      <c r="A628" s="32" t="s">
        <v>630</v>
      </c>
      <c r="B628" s="4" t="s">
        <v>633</v>
      </c>
      <c r="C628" s="4" t="s">
        <v>634</v>
      </c>
      <c r="D628" s="34"/>
      <c r="E628" s="16">
        <f>E629</f>
        <v>1055.5999999999999</v>
      </c>
      <c r="F628" s="16">
        <f t="shared" si="188"/>
        <v>0</v>
      </c>
      <c r="G628" s="16">
        <f t="shared" si="188"/>
        <v>0</v>
      </c>
    </row>
    <row r="629" spans="1:7" ht="30" outlineLevel="2" x14ac:dyDescent="0.25">
      <c r="A629" s="32" t="s">
        <v>20</v>
      </c>
      <c r="B629" s="4" t="s">
        <v>633</v>
      </c>
      <c r="C629" s="4" t="s">
        <v>634</v>
      </c>
      <c r="D629" s="34">
        <v>300</v>
      </c>
      <c r="E629" s="16">
        <f>361.5+694.1</f>
        <v>1055.5999999999999</v>
      </c>
      <c r="F629" s="16">
        <v>0</v>
      </c>
      <c r="G629" s="16">
        <v>0</v>
      </c>
    </row>
    <row r="630" spans="1:7" ht="30" outlineLevel="2" x14ac:dyDescent="0.25">
      <c r="A630" s="32" t="s">
        <v>532</v>
      </c>
      <c r="B630" s="4" t="s">
        <v>519</v>
      </c>
      <c r="C630" s="4" t="s">
        <v>533</v>
      </c>
      <c r="D630" s="34"/>
      <c r="E630" s="16">
        <f t="shared" ref="E630:G632" si="189">E631</f>
        <v>3388.9</v>
      </c>
      <c r="F630" s="16">
        <f t="shared" si="189"/>
        <v>5677.2000000000007</v>
      </c>
      <c r="G630" s="16">
        <f t="shared" si="189"/>
        <v>5707</v>
      </c>
    </row>
    <row r="631" spans="1:7" ht="60" outlineLevel="2" x14ac:dyDescent="0.25">
      <c r="A631" s="32" t="s">
        <v>534</v>
      </c>
      <c r="B631" s="4" t="s">
        <v>519</v>
      </c>
      <c r="C631" s="4" t="s">
        <v>535</v>
      </c>
      <c r="D631" s="34"/>
      <c r="E631" s="16">
        <f t="shared" si="189"/>
        <v>3388.9</v>
      </c>
      <c r="F631" s="16">
        <f t="shared" si="189"/>
        <v>5677.2000000000007</v>
      </c>
      <c r="G631" s="16">
        <f t="shared" si="189"/>
        <v>5707</v>
      </c>
    </row>
    <row r="632" spans="1:7" ht="30" outlineLevel="2" x14ac:dyDescent="0.25">
      <c r="A632" s="32" t="s">
        <v>536</v>
      </c>
      <c r="B632" s="4" t="s">
        <v>519</v>
      </c>
      <c r="C632" s="4" t="s">
        <v>537</v>
      </c>
      <c r="D632" s="34"/>
      <c r="E632" s="16">
        <f t="shared" si="189"/>
        <v>3388.9</v>
      </c>
      <c r="F632" s="16">
        <f t="shared" si="189"/>
        <v>5677.2000000000007</v>
      </c>
      <c r="G632" s="16">
        <f t="shared" si="189"/>
        <v>5707</v>
      </c>
    </row>
    <row r="633" spans="1:7" ht="30" outlineLevel="2" x14ac:dyDescent="0.25">
      <c r="A633" s="22" t="s">
        <v>20</v>
      </c>
      <c r="B633" s="4" t="s">
        <v>519</v>
      </c>
      <c r="C633" s="4" t="s">
        <v>537</v>
      </c>
      <c r="D633" s="34">
        <v>300</v>
      </c>
      <c r="E633" s="16">
        <f>4173.6-0.1-784.6</f>
        <v>3388.9</v>
      </c>
      <c r="F633" s="16">
        <v>5677.2000000000007</v>
      </c>
      <c r="G633" s="1">
        <v>5707</v>
      </c>
    </row>
    <row r="634" spans="1:7" ht="45" outlineLevel="2" x14ac:dyDescent="0.25">
      <c r="A634" s="43" t="s">
        <v>226</v>
      </c>
      <c r="B634" s="4" t="s">
        <v>519</v>
      </c>
      <c r="C634" s="4" t="s">
        <v>227</v>
      </c>
      <c r="D634" s="34"/>
      <c r="E634" s="16">
        <f t="shared" ref="E634:G636" si="190">E635</f>
        <v>25500</v>
      </c>
      <c r="F634" s="16">
        <f t="shared" si="190"/>
        <v>25500</v>
      </c>
      <c r="G634" s="16">
        <f t="shared" si="190"/>
        <v>25500</v>
      </c>
    </row>
    <row r="635" spans="1:7" ht="45" outlineLevel="2" x14ac:dyDescent="0.25">
      <c r="A635" s="43" t="s">
        <v>538</v>
      </c>
      <c r="B635" s="4" t="s">
        <v>519</v>
      </c>
      <c r="C635" s="4" t="s">
        <v>539</v>
      </c>
      <c r="D635" s="34"/>
      <c r="E635" s="16">
        <f t="shared" si="190"/>
        <v>25500</v>
      </c>
      <c r="F635" s="16">
        <f t="shared" si="190"/>
        <v>25500</v>
      </c>
      <c r="G635" s="16">
        <f t="shared" si="190"/>
        <v>25500</v>
      </c>
    </row>
    <row r="636" spans="1:7" ht="105" outlineLevel="2" x14ac:dyDescent="0.25">
      <c r="A636" s="43" t="s">
        <v>540</v>
      </c>
      <c r="B636" s="4" t="s">
        <v>519</v>
      </c>
      <c r="C636" s="13" t="s">
        <v>541</v>
      </c>
      <c r="D636" s="34"/>
      <c r="E636" s="16">
        <f t="shared" si="190"/>
        <v>25500</v>
      </c>
      <c r="F636" s="16">
        <f t="shared" si="190"/>
        <v>25500</v>
      </c>
      <c r="G636" s="16">
        <f t="shared" si="190"/>
        <v>25500</v>
      </c>
    </row>
    <row r="637" spans="1:7" ht="30" outlineLevel="2" x14ac:dyDescent="0.25">
      <c r="A637" s="22" t="s">
        <v>20</v>
      </c>
      <c r="B637" s="4" t="s">
        <v>519</v>
      </c>
      <c r="C637" s="13" t="s">
        <v>541</v>
      </c>
      <c r="D637" s="34">
        <v>300</v>
      </c>
      <c r="E637" s="16">
        <v>25500</v>
      </c>
      <c r="F637" s="16">
        <v>25500</v>
      </c>
      <c r="G637" s="1">
        <v>25500</v>
      </c>
    </row>
    <row r="638" spans="1:7" outlineLevel="1" x14ac:dyDescent="0.25">
      <c r="A638" s="32" t="s">
        <v>542</v>
      </c>
      <c r="B638" s="4" t="s">
        <v>543</v>
      </c>
      <c r="C638" s="4"/>
      <c r="D638" s="4"/>
      <c r="E638" s="16">
        <f>+E639+E650</f>
        <v>317876</v>
      </c>
      <c r="F638" s="16">
        <f>+F639+F650</f>
        <v>282125.59999999998</v>
      </c>
      <c r="G638" s="16">
        <f>+G639+G650</f>
        <v>309665.2</v>
      </c>
    </row>
    <row r="639" spans="1:7" ht="45" outlineLevel="2" x14ac:dyDescent="0.25">
      <c r="A639" s="32" t="s">
        <v>137</v>
      </c>
      <c r="B639" s="4" t="s">
        <v>543</v>
      </c>
      <c r="C639" s="4" t="s">
        <v>138</v>
      </c>
      <c r="D639" s="4"/>
      <c r="E639" s="16">
        <f>E640</f>
        <v>90143.5</v>
      </c>
      <c r="F639" s="16">
        <f t="shared" ref="F639:G639" si="191">F640</f>
        <v>52394.900000000009</v>
      </c>
      <c r="G639" s="16">
        <f t="shared" si="191"/>
        <v>79928.600000000006</v>
      </c>
    </row>
    <row r="640" spans="1:7" ht="75" outlineLevel="2" x14ac:dyDescent="0.25">
      <c r="A640" s="22" t="s">
        <v>544</v>
      </c>
      <c r="B640" s="4" t="s">
        <v>543</v>
      </c>
      <c r="C640" s="3" t="s">
        <v>545</v>
      </c>
      <c r="D640" s="4"/>
      <c r="E640" s="16">
        <f>E641</f>
        <v>90143.5</v>
      </c>
      <c r="F640" s="16">
        <f t="shared" ref="F640:G640" si="192">F641</f>
        <v>52394.900000000009</v>
      </c>
      <c r="G640" s="16">
        <f t="shared" si="192"/>
        <v>79928.600000000006</v>
      </c>
    </row>
    <row r="641" spans="1:7" ht="75" outlineLevel="2" x14ac:dyDescent="0.25">
      <c r="A641" s="21" t="s">
        <v>546</v>
      </c>
      <c r="B641" s="4" t="s">
        <v>543</v>
      </c>
      <c r="C641" s="3" t="s">
        <v>547</v>
      </c>
      <c r="D641" s="4"/>
      <c r="E641" s="16">
        <f>E642+E644+E648+E646</f>
        <v>90143.5</v>
      </c>
      <c r="F641" s="16">
        <f t="shared" ref="F641:G641" si="193">F642+F644+F648+F646</f>
        <v>52394.900000000009</v>
      </c>
      <c r="G641" s="16">
        <f t="shared" si="193"/>
        <v>79928.600000000006</v>
      </c>
    </row>
    <row r="642" spans="1:7" ht="90" outlineLevel="2" x14ac:dyDescent="0.25">
      <c r="A642" s="84" t="s">
        <v>548</v>
      </c>
      <c r="B642" s="3" t="s">
        <v>543</v>
      </c>
      <c r="C642" s="37" t="s">
        <v>549</v>
      </c>
      <c r="D642" s="5"/>
      <c r="E642" s="16">
        <f>E643</f>
        <v>797.8</v>
      </c>
      <c r="F642" s="16">
        <f t="shared" ref="F642:G642" si="194">F643</f>
        <v>201</v>
      </c>
      <c r="G642" s="16">
        <f t="shared" si="194"/>
        <v>201</v>
      </c>
    </row>
    <row r="643" spans="1:7" ht="30" outlineLevel="2" x14ac:dyDescent="0.25">
      <c r="A643" s="22" t="s">
        <v>20</v>
      </c>
      <c r="B643" s="3" t="s">
        <v>543</v>
      </c>
      <c r="C643" s="37" t="s">
        <v>549</v>
      </c>
      <c r="D643" s="5">
        <v>300</v>
      </c>
      <c r="E643" s="16">
        <f>596.8+201</f>
        <v>797.8</v>
      </c>
      <c r="F643" s="16">
        <v>201</v>
      </c>
      <c r="G643" s="33">
        <v>201</v>
      </c>
    </row>
    <row r="644" spans="1:7" ht="90" outlineLevel="2" x14ac:dyDescent="0.25">
      <c r="A644" s="43" t="s">
        <v>550</v>
      </c>
      <c r="B644" s="4" t="s">
        <v>543</v>
      </c>
      <c r="C644" s="3" t="s">
        <v>551</v>
      </c>
      <c r="D644" s="4"/>
      <c r="E644" s="16">
        <f t="shared" ref="E644:G644" si="195">E645</f>
        <v>532.90000000000009</v>
      </c>
      <c r="F644" s="16">
        <f t="shared" si="195"/>
        <v>475.5</v>
      </c>
      <c r="G644" s="16">
        <f t="shared" si="195"/>
        <v>475.5</v>
      </c>
    </row>
    <row r="645" spans="1:7" ht="30" outlineLevel="2" x14ac:dyDescent="0.25">
      <c r="A645" s="22" t="s">
        <v>228</v>
      </c>
      <c r="B645" s="4" t="s">
        <v>543</v>
      </c>
      <c r="C645" s="3" t="s">
        <v>551</v>
      </c>
      <c r="D645" s="4" t="s">
        <v>40</v>
      </c>
      <c r="E645" s="16">
        <v>532.90000000000009</v>
      </c>
      <c r="F645" s="16">
        <v>475.5</v>
      </c>
      <c r="G645" s="1">
        <v>475.5</v>
      </c>
    </row>
    <row r="646" spans="1:7" ht="105" outlineLevel="2" x14ac:dyDescent="0.25">
      <c r="A646" s="22" t="s">
        <v>638</v>
      </c>
      <c r="B646" s="4" t="s">
        <v>543</v>
      </c>
      <c r="C646" s="3" t="s">
        <v>639</v>
      </c>
      <c r="D646" s="4"/>
      <c r="E646" s="16">
        <f>E647</f>
        <v>32792.300000000003</v>
      </c>
      <c r="F646" s="16">
        <f t="shared" ref="F646:G646" si="196">F647</f>
        <v>0</v>
      </c>
      <c r="G646" s="16">
        <f t="shared" si="196"/>
        <v>0</v>
      </c>
    </row>
    <row r="647" spans="1:7" ht="30" outlineLevel="2" x14ac:dyDescent="0.25">
      <c r="A647" s="19" t="s">
        <v>65</v>
      </c>
      <c r="B647" s="4" t="s">
        <v>543</v>
      </c>
      <c r="C647" s="3" t="s">
        <v>639</v>
      </c>
      <c r="D647" s="4" t="s">
        <v>552</v>
      </c>
      <c r="E647" s="16">
        <v>32792.300000000003</v>
      </c>
      <c r="F647" s="16">
        <v>0</v>
      </c>
      <c r="G647" s="1">
        <v>0</v>
      </c>
    </row>
    <row r="648" spans="1:7" ht="60" outlineLevel="2" x14ac:dyDescent="0.25">
      <c r="A648" s="19" t="s">
        <v>553</v>
      </c>
      <c r="B648" s="4" t="s">
        <v>543</v>
      </c>
      <c r="C648" s="3" t="s">
        <v>554</v>
      </c>
      <c r="D648" s="4"/>
      <c r="E648" s="16">
        <f>E649</f>
        <v>56020.5</v>
      </c>
      <c r="F648" s="16">
        <f t="shared" ref="F648:G648" si="197">F649</f>
        <v>51718.400000000009</v>
      </c>
      <c r="G648" s="16">
        <f t="shared" si="197"/>
        <v>79252.100000000006</v>
      </c>
    </row>
    <row r="649" spans="1:7" ht="30" outlineLevel="2" x14ac:dyDescent="0.25">
      <c r="A649" s="19" t="s">
        <v>65</v>
      </c>
      <c r="B649" s="4" t="s">
        <v>543</v>
      </c>
      <c r="C649" s="3" t="s">
        <v>554</v>
      </c>
      <c r="D649" s="4" t="s">
        <v>552</v>
      </c>
      <c r="E649" s="16">
        <v>56020.5</v>
      </c>
      <c r="F649" s="16">
        <f>79252.1-27533.7</f>
        <v>51718.400000000009</v>
      </c>
      <c r="G649" s="1">
        <v>79252.100000000006</v>
      </c>
    </row>
    <row r="650" spans="1:7" ht="30" outlineLevel="2" x14ac:dyDescent="0.25">
      <c r="A650" s="22" t="s">
        <v>307</v>
      </c>
      <c r="B650" s="3" t="s">
        <v>543</v>
      </c>
      <c r="C650" s="3" t="s">
        <v>308</v>
      </c>
      <c r="D650" s="3"/>
      <c r="E650" s="16">
        <f>+E653+E659+E665+E662</f>
        <v>227732.5</v>
      </c>
      <c r="F650" s="16">
        <f t="shared" ref="F650:G650" si="198">+F653+F659+F665+F662</f>
        <v>229730.69999999998</v>
      </c>
      <c r="G650" s="16">
        <f t="shared" si="198"/>
        <v>229736.6</v>
      </c>
    </row>
    <row r="651" spans="1:7" ht="30" outlineLevel="2" x14ac:dyDescent="0.25">
      <c r="A651" s="21" t="s">
        <v>309</v>
      </c>
      <c r="B651" s="3" t="s">
        <v>543</v>
      </c>
      <c r="C651" s="3" t="s">
        <v>310</v>
      </c>
      <c r="D651" s="3"/>
      <c r="E651" s="16">
        <v>172143.9</v>
      </c>
      <c r="F651" s="16">
        <v>172003.8</v>
      </c>
      <c r="G651" s="16">
        <v>171947.7</v>
      </c>
    </row>
    <row r="652" spans="1:7" ht="45" outlineLevel="2" x14ac:dyDescent="0.25">
      <c r="A652" s="21" t="s">
        <v>311</v>
      </c>
      <c r="B652" s="3" t="s">
        <v>543</v>
      </c>
      <c r="C652" s="3" t="s">
        <v>312</v>
      </c>
      <c r="D652" s="3"/>
      <c r="E652" s="16">
        <f>E653</f>
        <v>172143.9</v>
      </c>
      <c r="F652" s="16">
        <f t="shared" ref="F652:G652" si="199">F653</f>
        <v>172003.8</v>
      </c>
      <c r="G652" s="16">
        <f t="shared" si="199"/>
        <v>171947.7</v>
      </c>
    </row>
    <row r="653" spans="1:7" ht="60" outlineLevel="2" x14ac:dyDescent="0.25">
      <c r="A653" s="21" t="s">
        <v>399</v>
      </c>
      <c r="B653" s="3" t="s">
        <v>543</v>
      </c>
      <c r="C653" s="3" t="s">
        <v>400</v>
      </c>
      <c r="D653" s="5"/>
      <c r="E653" s="16">
        <f>SUM(E654:E656)</f>
        <v>172143.9</v>
      </c>
      <c r="F653" s="16">
        <f t="shared" ref="F653:G653" si="200">SUM(F654:F656)</f>
        <v>172003.8</v>
      </c>
      <c r="G653" s="16">
        <f t="shared" si="200"/>
        <v>171947.7</v>
      </c>
    </row>
    <row r="654" spans="1:7" ht="30" outlineLevel="2" x14ac:dyDescent="0.25">
      <c r="A654" s="22" t="s">
        <v>228</v>
      </c>
      <c r="B654" s="3" t="s">
        <v>543</v>
      </c>
      <c r="C654" s="3" t="s">
        <v>400</v>
      </c>
      <c r="D654" s="5">
        <v>200</v>
      </c>
      <c r="E654" s="16">
        <v>17</v>
      </c>
      <c r="F654" s="1">
        <v>17</v>
      </c>
      <c r="G654" s="1">
        <v>17</v>
      </c>
    </row>
    <row r="655" spans="1:7" ht="30" outlineLevel="2" x14ac:dyDescent="0.25">
      <c r="A655" s="22" t="s">
        <v>20</v>
      </c>
      <c r="B655" s="3" t="s">
        <v>543</v>
      </c>
      <c r="C655" s="3" t="s">
        <v>400</v>
      </c>
      <c r="D655" s="5">
        <v>300</v>
      </c>
      <c r="E655" s="16">
        <v>2390</v>
      </c>
      <c r="F655" s="1">
        <v>2390</v>
      </c>
      <c r="G655" s="1">
        <v>2390</v>
      </c>
    </row>
    <row r="656" spans="1:7" ht="45" outlineLevel="2" x14ac:dyDescent="0.25">
      <c r="A656" s="22" t="s">
        <v>314</v>
      </c>
      <c r="B656" s="3" t="s">
        <v>543</v>
      </c>
      <c r="C656" s="3" t="s">
        <v>400</v>
      </c>
      <c r="D656" s="5">
        <v>600</v>
      </c>
      <c r="E656" s="16">
        <v>169736.9</v>
      </c>
      <c r="F656" s="1">
        <v>169596.79999999999</v>
      </c>
      <c r="G656" s="1">
        <v>169540.7</v>
      </c>
    </row>
    <row r="657" spans="1:7" ht="30" outlineLevel="2" x14ac:dyDescent="0.25">
      <c r="A657" s="21" t="s">
        <v>403</v>
      </c>
      <c r="B657" s="3" t="s">
        <v>543</v>
      </c>
      <c r="C657" s="3" t="s">
        <v>404</v>
      </c>
      <c r="D657" s="3"/>
      <c r="E657" s="16">
        <f>E658</f>
        <v>55588.600000000006</v>
      </c>
      <c r="F657" s="16">
        <f t="shared" ref="F657:G657" si="201">F658</f>
        <v>57726.899999999994</v>
      </c>
      <c r="G657" s="16">
        <f t="shared" si="201"/>
        <v>57788.899999999994</v>
      </c>
    </row>
    <row r="658" spans="1:7" ht="45" outlineLevel="2" x14ac:dyDescent="0.25">
      <c r="A658" s="19" t="s">
        <v>405</v>
      </c>
      <c r="B658" s="3" t="s">
        <v>543</v>
      </c>
      <c r="C658" s="3" t="s">
        <v>406</v>
      </c>
      <c r="D658" s="3"/>
      <c r="E658" s="16">
        <f>E659+E662+E665</f>
        <v>55588.600000000006</v>
      </c>
      <c r="F658" s="16">
        <f t="shared" ref="F658:G658" si="202">F659+F662+F665</f>
        <v>57726.899999999994</v>
      </c>
      <c r="G658" s="16">
        <f t="shared" si="202"/>
        <v>57788.899999999994</v>
      </c>
    </row>
    <row r="659" spans="1:7" ht="60" outlineLevel="2" x14ac:dyDescent="0.25">
      <c r="A659" s="22" t="s">
        <v>407</v>
      </c>
      <c r="B659" s="3" t="s">
        <v>543</v>
      </c>
      <c r="C659" s="3" t="s">
        <v>408</v>
      </c>
      <c r="D659" s="5"/>
      <c r="E659" s="16">
        <f>SUM(E660:E661)</f>
        <v>4084.8</v>
      </c>
      <c r="F659" s="16">
        <f t="shared" ref="F659:G659" si="203">SUM(F660:F661)</f>
        <v>4217.3</v>
      </c>
      <c r="G659" s="16">
        <f t="shared" si="203"/>
        <v>4279.3</v>
      </c>
    </row>
    <row r="660" spans="1:7" ht="30" outlineLevel="2" x14ac:dyDescent="0.25">
      <c r="A660" s="22" t="s">
        <v>228</v>
      </c>
      <c r="B660" s="3" t="s">
        <v>543</v>
      </c>
      <c r="C660" s="3" t="s">
        <v>408</v>
      </c>
      <c r="D660" s="5">
        <v>200</v>
      </c>
      <c r="E660" s="16">
        <v>50.4</v>
      </c>
      <c r="F660" s="1">
        <v>52</v>
      </c>
      <c r="G660" s="1">
        <v>52</v>
      </c>
    </row>
    <row r="661" spans="1:7" ht="30" outlineLevel="2" x14ac:dyDescent="0.25">
      <c r="A661" s="22" t="s">
        <v>20</v>
      </c>
      <c r="B661" s="3" t="s">
        <v>543</v>
      </c>
      <c r="C661" s="3" t="s">
        <v>408</v>
      </c>
      <c r="D661" s="5">
        <v>300</v>
      </c>
      <c r="E661" s="16">
        <v>4034.4</v>
      </c>
      <c r="F661" s="1">
        <v>4165.3</v>
      </c>
      <c r="G661" s="1">
        <v>4227.3</v>
      </c>
    </row>
    <row r="662" spans="1:7" ht="90" outlineLevel="2" x14ac:dyDescent="0.25">
      <c r="A662" s="22" t="s">
        <v>409</v>
      </c>
      <c r="B662" s="3" t="s">
        <v>543</v>
      </c>
      <c r="C662" s="3" t="s">
        <v>410</v>
      </c>
      <c r="D662" s="5"/>
      <c r="E662" s="16">
        <f>E663+E664</f>
        <v>277</v>
      </c>
      <c r="F662" s="16">
        <f>F663+F664</f>
        <v>154.39999999999998</v>
      </c>
      <c r="G662" s="16">
        <f>G663+G664</f>
        <v>154.39999999999998</v>
      </c>
    </row>
    <row r="663" spans="1:7" ht="30" outlineLevel="2" x14ac:dyDescent="0.25">
      <c r="A663" s="22" t="s">
        <v>228</v>
      </c>
      <c r="B663" s="3" t="s">
        <v>543</v>
      </c>
      <c r="C663" s="3" t="s">
        <v>410</v>
      </c>
      <c r="D663" s="5">
        <v>200</v>
      </c>
      <c r="E663" s="16">
        <v>2.9</v>
      </c>
      <c r="F663" s="1">
        <v>2.2000000000000002</v>
      </c>
      <c r="G663" s="1">
        <v>2.2000000000000002</v>
      </c>
    </row>
    <row r="664" spans="1:7" ht="30" outlineLevel="2" x14ac:dyDescent="0.25">
      <c r="A664" s="22" t="s">
        <v>20</v>
      </c>
      <c r="B664" s="3" t="s">
        <v>543</v>
      </c>
      <c r="C664" s="3" t="s">
        <v>410</v>
      </c>
      <c r="D664" s="5">
        <v>300</v>
      </c>
      <c r="E664" s="16">
        <f>145.6+128.5</f>
        <v>274.10000000000002</v>
      </c>
      <c r="F664" s="1">
        <v>152.19999999999999</v>
      </c>
      <c r="G664" s="1">
        <v>152.19999999999999</v>
      </c>
    </row>
    <row r="665" spans="1:7" ht="90" outlineLevel="2" x14ac:dyDescent="0.25">
      <c r="A665" s="22" t="s">
        <v>413</v>
      </c>
      <c r="B665" s="3" t="s">
        <v>543</v>
      </c>
      <c r="C665" s="3" t="s">
        <v>414</v>
      </c>
      <c r="D665" s="5"/>
      <c r="E665" s="16">
        <f>E666+E667</f>
        <v>51226.8</v>
      </c>
      <c r="F665" s="16">
        <f t="shared" ref="F665:G665" si="204">F666+F667</f>
        <v>53355.199999999997</v>
      </c>
      <c r="G665" s="16">
        <f t="shared" si="204"/>
        <v>53355.199999999997</v>
      </c>
    </row>
    <row r="666" spans="1:7" ht="30" outlineLevel="2" x14ac:dyDescent="0.25">
      <c r="A666" s="22" t="s">
        <v>228</v>
      </c>
      <c r="B666" s="3" t="s">
        <v>543</v>
      </c>
      <c r="C666" s="3" t="s">
        <v>414</v>
      </c>
      <c r="D666" s="5">
        <v>200</v>
      </c>
      <c r="E666" s="16">
        <v>500</v>
      </c>
      <c r="F666" s="1">
        <v>500</v>
      </c>
      <c r="G666" s="1">
        <v>500</v>
      </c>
    </row>
    <row r="667" spans="1:7" ht="30" outlineLevel="2" x14ac:dyDescent="0.25">
      <c r="A667" s="22" t="s">
        <v>20</v>
      </c>
      <c r="B667" s="3" t="s">
        <v>543</v>
      </c>
      <c r="C667" s="3" t="s">
        <v>414</v>
      </c>
      <c r="D667" s="5">
        <v>300</v>
      </c>
      <c r="E667" s="16">
        <v>50726.8</v>
      </c>
      <c r="F667" s="1">
        <v>52855.199999999997</v>
      </c>
      <c r="G667" s="1">
        <v>52855.199999999997</v>
      </c>
    </row>
    <row r="668" spans="1:7" s="81" customFormat="1" ht="14.25" x14ac:dyDescent="0.25">
      <c r="A668" s="20" t="s">
        <v>467</v>
      </c>
      <c r="B668" s="2" t="s">
        <v>468</v>
      </c>
      <c r="C668" s="2"/>
      <c r="D668" s="6"/>
      <c r="E668" s="15">
        <f>E669+E676+E693</f>
        <v>217925.40000000002</v>
      </c>
      <c r="F668" s="15">
        <f>F669+F676+F693</f>
        <v>193988.2</v>
      </c>
      <c r="G668" s="15">
        <f>G669+G676+G693</f>
        <v>194489.7</v>
      </c>
    </row>
    <row r="669" spans="1:7" outlineLevel="1" x14ac:dyDescent="0.25">
      <c r="A669" s="22" t="s">
        <v>469</v>
      </c>
      <c r="B669" s="3" t="s">
        <v>470</v>
      </c>
      <c r="C669" s="3"/>
      <c r="D669" s="5"/>
      <c r="E669" s="16">
        <f t="shared" ref="E669:G670" si="205">E670</f>
        <v>43967.4</v>
      </c>
      <c r="F669" s="16">
        <f t="shared" si="205"/>
        <v>45338.9</v>
      </c>
      <c r="G669" s="16">
        <f t="shared" si="205"/>
        <v>45503.899999999994</v>
      </c>
    </row>
    <row r="670" spans="1:7" ht="30" outlineLevel="2" x14ac:dyDescent="0.25">
      <c r="A670" s="22" t="s">
        <v>471</v>
      </c>
      <c r="B670" s="3" t="s">
        <v>470</v>
      </c>
      <c r="C670" s="3" t="s">
        <v>472</v>
      </c>
      <c r="D670" s="5"/>
      <c r="E670" s="16">
        <f t="shared" si="205"/>
        <v>43967.4</v>
      </c>
      <c r="F670" s="16">
        <f t="shared" si="205"/>
        <v>45338.9</v>
      </c>
      <c r="G670" s="16">
        <f t="shared" si="205"/>
        <v>45503.899999999994</v>
      </c>
    </row>
    <row r="671" spans="1:7" ht="45" outlineLevel="2" x14ac:dyDescent="0.25">
      <c r="A671" s="22" t="s">
        <v>473</v>
      </c>
      <c r="B671" s="3" t="s">
        <v>470</v>
      </c>
      <c r="C671" s="3" t="s">
        <v>474</v>
      </c>
      <c r="D671" s="5"/>
      <c r="E671" s="16">
        <f>E672+E674</f>
        <v>43967.4</v>
      </c>
      <c r="F671" s="16">
        <f t="shared" ref="F671" si="206">F672+F674</f>
        <v>45338.9</v>
      </c>
      <c r="G671" s="16">
        <f>G672+G674</f>
        <v>45503.899999999994</v>
      </c>
    </row>
    <row r="672" spans="1:7" ht="45" outlineLevel="2" x14ac:dyDescent="0.25">
      <c r="A672" s="22" t="s">
        <v>69</v>
      </c>
      <c r="B672" s="3" t="s">
        <v>470</v>
      </c>
      <c r="C672" s="3" t="s">
        <v>475</v>
      </c>
      <c r="D672" s="5"/>
      <c r="E672" s="16">
        <f>E673</f>
        <v>39427.700000000004</v>
      </c>
      <c r="F672" s="16">
        <f t="shared" ref="F672:G672" si="207">F673</f>
        <v>40515.9</v>
      </c>
      <c r="G672" s="16">
        <f t="shared" si="207"/>
        <v>40646.699999999997</v>
      </c>
    </row>
    <row r="673" spans="1:7" ht="45" outlineLevel="2" x14ac:dyDescent="0.25">
      <c r="A673" s="22" t="s">
        <v>314</v>
      </c>
      <c r="B673" s="3" t="s">
        <v>470</v>
      </c>
      <c r="C673" s="3" t="s">
        <v>475</v>
      </c>
      <c r="D673" s="5">
        <v>600</v>
      </c>
      <c r="E673" s="16">
        <f>39105.4+322.3</f>
        <v>39427.700000000004</v>
      </c>
      <c r="F673" s="16">
        <v>40515.9</v>
      </c>
      <c r="G673" s="33">
        <v>40646.699999999997</v>
      </c>
    </row>
    <row r="674" spans="1:7" ht="30" outlineLevel="2" x14ac:dyDescent="0.25">
      <c r="A674" s="22" t="s">
        <v>476</v>
      </c>
      <c r="B674" s="3" t="s">
        <v>470</v>
      </c>
      <c r="C674" s="3" t="s">
        <v>477</v>
      </c>
      <c r="D674" s="5"/>
      <c r="E674" s="16">
        <f>E675</f>
        <v>4539.7</v>
      </c>
      <c r="F674" s="16">
        <f t="shared" ref="F674:G674" si="208">F675</f>
        <v>4823</v>
      </c>
      <c r="G674" s="16">
        <f t="shared" si="208"/>
        <v>4857.2</v>
      </c>
    </row>
    <row r="675" spans="1:7" ht="45" outlineLevel="2" x14ac:dyDescent="0.25">
      <c r="A675" s="22" t="s">
        <v>314</v>
      </c>
      <c r="B675" s="3" t="s">
        <v>470</v>
      </c>
      <c r="C675" s="3" t="s">
        <v>477</v>
      </c>
      <c r="D675" s="5">
        <v>600</v>
      </c>
      <c r="E675" s="16">
        <v>4539.7</v>
      </c>
      <c r="F675" s="16">
        <v>4823</v>
      </c>
      <c r="G675" s="33">
        <v>4857.2</v>
      </c>
    </row>
    <row r="676" spans="1:7" outlineLevel="1" x14ac:dyDescent="0.25">
      <c r="A676" s="22" t="s">
        <v>478</v>
      </c>
      <c r="B676" s="3" t="s">
        <v>479</v>
      </c>
      <c r="C676" s="3"/>
      <c r="D676" s="5"/>
      <c r="E676" s="16">
        <f t="shared" ref="E676:G676" si="209">E677</f>
        <v>10268.499999999998</v>
      </c>
      <c r="F676" s="16">
        <f t="shared" si="209"/>
        <v>6334.7999999999993</v>
      </c>
      <c r="G676" s="16">
        <f t="shared" si="209"/>
        <v>3503.7999999999993</v>
      </c>
    </row>
    <row r="677" spans="1:7" ht="30" outlineLevel="2" x14ac:dyDescent="0.25">
      <c r="A677" s="22" t="s">
        <v>480</v>
      </c>
      <c r="B677" s="3" t="s">
        <v>479</v>
      </c>
      <c r="C677" s="3" t="s">
        <v>472</v>
      </c>
      <c r="D677" s="5"/>
      <c r="E677" s="16">
        <f>E678+E681+E690</f>
        <v>10268.499999999998</v>
      </c>
      <c r="F677" s="16">
        <f>F678+F681+F690</f>
        <v>6334.7999999999993</v>
      </c>
      <c r="G677" s="16">
        <f>G678+G681+G690</f>
        <v>3503.7999999999993</v>
      </c>
    </row>
    <row r="678" spans="1:7" ht="45" outlineLevel="2" x14ac:dyDescent="0.25">
      <c r="A678" s="22" t="s">
        <v>482</v>
      </c>
      <c r="B678" s="3" t="s">
        <v>479</v>
      </c>
      <c r="C678" s="3" t="s">
        <v>483</v>
      </c>
      <c r="D678" s="5"/>
      <c r="E678" s="16">
        <f>E679</f>
        <v>546.5</v>
      </c>
      <c r="F678" s="16">
        <f t="shared" ref="F678:G678" si="210">F679</f>
        <v>93.2</v>
      </c>
      <c r="G678" s="16">
        <f t="shared" si="210"/>
        <v>58.2</v>
      </c>
    </row>
    <row r="679" spans="1:7" ht="45" outlineLevel="2" x14ac:dyDescent="0.25">
      <c r="A679" s="22" t="s">
        <v>484</v>
      </c>
      <c r="B679" s="3" t="s">
        <v>479</v>
      </c>
      <c r="C679" s="3" t="s">
        <v>485</v>
      </c>
      <c r="D679" s="5"/>
      <c r="E679" s="16">
        <f t="shared" ref="E679:G679" si="211">E680</f>
        <v>546.5</v>
      </c>
      <c r="F679" s="16">
        <f t="shared" si="211"/>
        <v>93.2</v>
      </c>
      <c r="G679" s="16">
        <f t="shared" si="211"/>
        <v>58.2</v>
      </c>
    </row>
    <row r="680" spans="1:7" ht="30" outlineLevel="2" x14ac:dyDescent="0.25">
      <c r="A680" s="22" t="s">
        <v>228</v>
      </c>
      <c r="B680" s="3" t="s">
        <v>479</v>
      </c>
      <c r="C680" s="3" t="s">
        <v>485</v>
      </c>
      <c r="D680" s="5">
        <v>200</v>
      </c>
      <c r="E680" s="16">
        <v>546.5</v>
      </c>
      <c r="F680" s="16">
        <v>93.2</v>
      </c>
      <c r="G680" s="33">
        <v>58.2</v>
      </c>
    </row>
    <row r="681" spans="1:7" ht="45" outlineLevel="2" x14ac:dyDescent="0.25">
      <c r="A681" s="21" t="s">
        <v>486</v>
      </c>
      <c r="B681" s="3" t="s">
        <v>479</v>
      </c>
      <c r="C681" s="3" t="s">
        <v>487</v>
      </c>
      <c r="D681" s="5"/>
      <c r="E681" s="16">
        <f>E682+E686+E688</f>
        <v>9721.9999999999982</v>
      </c>
      <c r="F681" s="16">
        <f t="shared" ref="F681:G681" si="212">F682+F686+F688</f>
        <v>5420.2</v>
      </c>
      <c r="G681" s="16">
        <f t="shared" si="212"/>
        <v>3445.5999999999995</v>
      </c>
    </row>
    <row r="682" spans="1:7" ht="30" outlineLevel="2" x14ac:dyDescent="0.25">
      <c r="A682" s="22" t="s">
        <v>488</v>
      </c>
      <c r="B682" s="3" t="s">
        <v>479</v>
      </c>
      <c r="C682" s="3" t="s">
        <v>489</v>
      </c>
      <c r="D682" s="5"/>
      <c r="E682" s="16">
        <f>E683+E684+E685</f>
        <v>7973.6999999999989</v>
      </c>
      <c r="F682" s="16">
        <f t="shared" ref="F682:G682" si="213">F683+F684+F685</f>
        <v>5003.8999999999996</v>
      </c>
      <c r="G682" s="16">
        <f t="shared" si="213"/>
        <v>3124.2</v>
      </c>
    </row>
    <row r="683" spans="1:7" ht="75" outlineLevel="2" x14ac:dyDescent="0.25">
      <c r="A683" s="22" t="s">
        <v>13</v>
      </c>
      <c r="B683" s="3" t="s">
        <v>479</v>
      </c>
      <c r="C683" s="3" t="s">
        <v>489</v>
      </c>
      <c r="D683" s="5">
        <v>100</v>
      </c>
      <c r="E683" s="16">
        <v>2502.3999999999996</v>
      </c>
      <c r="F683" s="16">
        <v>1000</v>
      </c>
      <c r="G683" s="33">
        <v>1000</v>
      </c>
    </row>
    <row r="684" spans="1:7" ht="30" outlineLevel="2" x14ac:dyDescent="0.25">
      <c r="A684" s="22" t="s">
        <v>228</v>
      </c>
      <c r="B684" s="3" t="s">
        <v>479</v>
      </c>
      <c r="C684" s="3" t="s">
        <v>489</v>
      </c>
      <c r="D684" s="5">
        <v>200</v>
      </c>
      <c r="E684" s="16">
        <f>3314.7+1590.6</f>
        <v>4905.2999999999993</v>
      </c>
      <c r="F684" s="16">
        <v>4003.9</v>
      </c>
      <c r="G684" s="33">
        <v>2124.1999999999998</v>
      </c>
    </row>
    <row r="685" spans="1:7" ht="45" outlineLevel="2" x14ac:dyDescent="0.25">
      <c r="A685" s="32" t="s">
        <v>314</v>
      </c>
      <c r="B685" s="3" t="s">
        <v>479</v>
      </c>
      <c r="C685" s="3" t="s">
        <v>489</v>
      </c>
      <c r="D685" s="34">
        <v>600</v>
      </c>
      <c r="E685" s="16">
        <f>422.7+143.3</f>
        <v>566</v>
      </c>
      <c r="F685" s="16">
        <v>0</v>
      </c>
      <c r="G685" s="33">
        <v>0</v>
      </c>
    </row>
    <row r="686" spans="1:7" ht="45" outlineLevel="2" x14ac:dyDescent="0.25">
      <c r="A686" s="19" t="s">
        <v>490</v>
      </c>
      <c r="B686" s="3" t="s">
        <v>479</v>
      </c>
      <c r="C686" s="3" t="s">
        <v>491</v>
      </c>
      <c r="D686" s="5"/>
      <c r="E686" s="16">
        <f>E687</f>
        <v>1418</v>
      </c>
      <c r="F686" s="16">
        <f t="shared" ref="F686:G686" si="214">F687</f>
        <v>323</v>
      </c>
      <c r="G686" s="16">
        <f t="shared" si="214"/>
        <v>263.2</v>
      </c>
    </row>
    <row r="687" spans="1:7" ht="30" outlineLevel="2" x14ac:dyDescent="0.25">
      <c r="A687" s="22" t="s">
        <v>228</v>
      </c>
      <c r="B687" s="3" t="s">
        <v>479</v>
      </c>
      <c r="C687" s="3" t="s">
        <v>491</v>
      </c>
      <c r="D687" s="34">
        <v>200</v>
      </c>
      <c r="E687" s="16">
        <v>1418</v>
      </c>
      <c r="F687" s="16">
        <v>323</v>
      </c>
      <c r="G687" s="33">
        <v>263.2</v>
      </c>
    </row>
    <row r="688" spans="1:7" ht="45" outlineLevel="2" x14ac:dyDescent="0.25">
      <c r="A688" s="22" t="s">
        <v>494</v>
      </c>
      <c r="B688" s="3" t="s">
        <v>479</v>
      </c>
      <c r="C688" s="3" t="s">
        <v>495</v>
      </c>
      <c r="D688" s="5"/>
      <c r="E688" s="16">
        <f>E689</f>
        <v>330.3</v>
      </c>
      <c r="F688" s="16">
        <f t="shared" ref="F688:G688" si="215">F689</f>
        <v>93.3</v>
      </c>
      <c r="G688" s="16">
        <f t="shared" si="215"/>
        <v>58.2</v>
      </c>
    </row>
    <row r="689" spans="1:7" ht="30" outlineLevel="2" x14ac:dyDescent="0.25">
      <c r="A689" s="22" t="s">
        <v>228</v>
      </c>
      <c r="B689" s="3" t="s">
        <v>479</v>
      </c>
      <c r="C689" s="3" t="s">
        <v>495</v>
      </c>
      <c r="D689" s="5">
        <v>200</v>
      </c>
      <c r="E689" s="16">
        <v>330.3</v>
      </c>
      <c r="F689" s="16">
        <v>93.3</v>
      </c>
      <c r="G689" s="33">
        <v>58.2</v>
      </c>
    </row>
    <row r="690" spans="1:7" ht="45" outlineLevel="2" x14ac:dyDescent="0.25">
      <c r="A690" s="22" t="s">
        <v>496</v>
      </c>
      <c r="B690" s="3" t="s">
        <v>479</v>
      </c>
      <c r="C690" s="3" t="s">
        <v>497</v>
      </c>
      <c r="D690" s="5"/>
      <c r="E690" s="33">
        <f t="shared" ref="E690:G691" si="216">E691</f>
        <v>0</v>
      </c>
      <c r="F690" s="33">
        <f t="shared" si="216"/>
        <v>821.4</v>
      </c>
      <c r="G690" s="33">
        <f t="shared" si="216"/>
        <v>0</v>
      </c>
    </row>
    <row r="691" spans="1:7" ht="30" outlineLevel="2" x14ac:dyDescent="0.25">
      <c r="A691" s="22" t="s">
        <v>481</v>
      </c>
      <c r="B691" s="3" t="s">
        <v>479</v>
      </c>
      <c r="C691" s="3" t="s">
        <v>498</v>
      </c>
      <c r="D691" s="5"/>
      <c r="E691" s="33">
        <f t="shared" si="216"/>
        <v>0</v>
      </c>
      <c r="F691" s="33">
        <f t="shared" si="216"/>
        <v>821.4</v>
      </c>
      <c r="G691" s="33">
        <f t="shared" si="216"/>
        <v>0</v>
      </c>
    </row>
    <row r="692" spans="1:7" ht="45" outlineLevel="2" x14ac:dyDescent="0.25">
      <c r="A692" s="22" t="s">
        <v>314</v>
      </c>
      <c r="B692" s="3" t="s">
        <v>479</v>
      </c>
      <c r="C692" s="3" t="s">
        <v>498</v>
      </c>
      <c r="D692" s="5">
        <v>600</v>
      </c>
      <c r="E692" s="16">
        <v>0</v>
      </c>
      <c r="F692" s="16">
        <v>821.4</v>
      </c>
      <c r="G692" s="33">
        <v>0</v>
      </c>
    </row>
    <row r="693" spans="1:7" outlineLevel="1" x14ac:dyDescent="0.25">
      <c r="A693" s="22" t="s">
        <v>499</v>
      </c>
      <c r="B693" s="3" t="s">
        <v>500</v>
      </c>
      <c r="C693" s="3"/>
      <c r="D693" s="5"/>
      <c r="E693" s="16">
        <f>E694+E708</f>
        <v>163689.50000000003</v>
      </c>
      <c r="F693" s="16">
        <f>F694+F708</f>
        <v>142314.5</v>
      </c>
      <c r="G693" s="16">
        <f>G694+G708</f>
        <v>145482</v>
      </c>
    </row>
    <row r="694" spans="1:7" ht="30" outlineLevel="2" x14ac:dyDescent="0.25">
      <c r="A694" s="22" t="s">
        <v>307</v>
      </c>
      <c r="B694" s="3" t="s">
        <v>500</v>
      </c>
      <c r="C694" s="3" t="s">
        <v>308</v>
      </c>
      <c r="D694" s="5"/>
      <c r="E694" s="16">
        <f>E695+E704</f>
        <v>135776.80000000002</v>
      </c>
      <c r="F694" s="16">
        <f t="shared" ref="F694:G694" si="217">F695+F704</f>
        <v>114047.8</v>
      </c>
      <c r="G694" s="16">
        <f t="shared" si="217"/>
        <v>117241.70000000001</v>
      </c>
    </row>
    <row r="695" spans="1:7" ht="30" outlineLevel="2" x14ac:dyDescent="0.25">
      <c r="A695" s="21" t="s">
        <v>309</v>
      </c>
      <c r="B695" s="3" t="s">
        <v>500</v>
      </c>
      <c r="C695" s="3" t="s">
        <v>310</v>
      </c>
      <c r="D695" s="5"/>
      <c r="E695" s="16">
        <f>E696+E701</f>
        <v>135720.70000000001</v>
      </c>
      <c r="F695" s="16">
        <f t="shared" ref="F695:G695" si="218">F696+F701</f>
        <v>113991.7</v>
      </c>
      <c r="G695" s="16">
        <f t="shared" si="218"/>
        <v>117185.60000000001</v>
      </c>
    </row>
    <row r="696" spans="1:7" ht="45" outlineLevel="2" x14ac:dyDescent="0.25">
      <c r="A696" s="21" t="s">
        <v>311</v>
      </c>
      <c r="B696" s="3" t="s">
        <v>500</v>
      </c>
      <c r="C696" s="3" t="s">
        <v>312</v>
      </c>
      <c r="D696" s="5"/>
      <c r="E696" s="16">
        <f>E697+E699</f>
        <v>134969.20000000001</v>
      </c>
      <c r="F696" s="16">
        <f t="shared" ref="F696:G697" si="219">F697</f>
        <v>113991.7</v>
      </c>
      <c r="G696" s="16">
        <f t="shared" si="219"/>
        <v>117185.60000000001</v>
      </c>
    </row>
    <row r="697" spans="1:7" ht="45" outlineLevel="2" x14ac:dyDescent="0.25">
      <c r="A697" s="21" t="s">
        <v>277</v>
      </c>
      <c r="B697" s="3" t="s">
        <v>500</v>
      </c>
      <c r="C697" s="3" t="s">
        <v>313</v>
      </c>
      <c r="D697" s="5"/>
      <c r="E697" s="16">
        <f>E698</f>
        <v>134677.6</v>
      </c>
      <c r="F697" s="16">
        <f t="shared" si="219"/>
        <v>113991.7</v>
      </c>
      <c r="G697" s="16">
        <f t="shared" si="219"/>
        <v>117185.60000000001</v>
      </c>
    </row>
    <row r="698" spans="1:7" ht="45" outlineLevel="2" x14ac:dyDescent="0.25">
      <c r="A698" s="22" t="s">
        <v>314</v>
      </c>
      <c r="B698" s="3" t="s">
        <v>500</v>
      </c>
      <c r="C698" s="3" t="s">
        <v>313</v>
      </c>
      <c r="D698" s="5">
        <v>600</v>
      </c>
      <c r="E698" s="16">
        <f>129730.3+4935.3+12</f>
        <v>134677.6</v>
      </c>
      <c r="F698" s="1">
        <v>113991.7</v>
      </c>
      <c r="G698" s="1">
        <v>117185.60000000001</v>
      </c>
    </row>
    <row r="699" spans="1:7" ht="45" outlineLevel="2" x14ac:dyDescent="0.25">
      <c r="A699" s="22" t="s">
        <v>316</v>
      </c>
      <c r="B699" s="3" t="s">
        <v>500</v>
      </c>
      <c r="C699" s="3" t="s">
        <v>317</v>
      </c>
      <c r="D699" s="13"/>
      <c r="E699" s="16">
        <f>E700</f>
        <v>291.60000000000002</v>
      </c>
      <c r="F699" s="16">
        <f t="shared" ref="F699:G699" si="220">F700</f>
        <v>0</v>
      </c>
      <c r="G699" s="16">
        <f t="shared" si="220"/>
        <v>0</v>
      </c>
    </row>
    <row r="700" spans="1:7" ht="45" outlineLevel="2" x14ac:dyDescent="0.25">
      <c r="A700" s="22" t="s">
        <v>314</v>
      </c>
      <c r="B700" s="3" t="s">
        <v>500</v>
      </c>
      <c r="C700" s="3" t="s">
        <v>317</v>
      </c>
      <c r="D700" s="5">
        <v>600</v>
      </c>
      <c r="E700" s="16">
        <v>291.60000000000002</v>
      </c>
      <c r="F700" s="1">
        <v>0</v>
      </c>
      <c r="G700" s="1">
        <v>0</v>
      </c>
    </row>
    <row r="701" spans="1:7" ht="30" outlineLevel="2" x14ac:dyDescent="0.25">
      <c r="A701" s="22" t="s">
        <v>591</v>
      </c>
      <c r="B701" s="3" t="s">
        <v>500</v>
      </c>
      <c r="C701" s="3" t="s">
        <v>593</v>
      </c>
      <c r="D701" s="5"/>
      <c r="E701" s="16">
        <f>E702</f>
        <v>751.5</v>
      </c>
      <c r="F701" s="16">
        <f t="shared" ref="F701:G702" si="221">F702</f>
        <v>0</v>
      </c>
      <c r="G701" s="16">
        <f t="shared" si="221"/>
        <v>0</v>
      </c>
    </row>
    <row r="702" spans="1:7" ht="30" outlineLevel="2" x14ac:dyDescent="0.25">
      <c r="A702" s="22" t="s">
        <v>592</v>
      </c>
      <c r="B702" s="3" t="s">
        <v>500</v>
      </c>
      <c r="C702" s="3" t="s">
        <v>594</v>
      </c>
      <c r="D702" s="5"/>
      <c r="E702" s="16">
        <f>E703</f>
        <v>751.5</v>
      </c>
      <c r="F702" s="16">
        <f t="shared" si="221"/>
        <v>0</v>
      </c>
      <c r="G702" s="16">
        <f t="shared" si="221"/>
        <v>0</v>
      </c>
    </row>
    <row r="703" spans="1:7" ht="45" outlineLevel="2" x14ac:dyDescent="0.25">
      <c r="A703" s="22" t="s">
        <v>314</v>
      </c>
      <c r="B703" s="3" t="s">
        <v>500</v>
      </c>
      <c r="C703" s="3" t="s">
        <v>594</v>
      </c>
      <c r="D703" s="5">
        <v>600</v>
      </c>
      <c r="E703" s="16">
        <v>751.5</v>
      </c>
      <c r="F703" s="1">
        <v>0</v>
      </c>
      <c r="G703" s="1">
        <v>0</v>
      </c>
    </row>
    <row r="704" spans="1:7" ht="60" outlineLevel="2" x14ac:dyDescent="0.25">
      <c r="A704" s="66" t="s">
        <v>325</v>
      </c>
      <c r="B704" s="67">
        <v>1103</v>
      </c>
      <c r="C704" s="68" t="s">
        <v>326</v>
      </c>
      <c r="D704" s="67"/>
      <c r="E704" s="16">
        <f>E705</f>
        <v>56.1</v>
      </c>
      <c r="F704" s="16">
        <f t="shared" ref="F704:G706" si="222">F705</f>
        <v>56.1</v>
      </c>
      <c r="G704" s="16">
        <f t="shared" si="222"/>
        <v>56.1</v>
      </c>
    </row>
    <row r="705" spans="1:7" ht="45" outlineLevel="2" x14ac:dyDescent="0.25">
      <c r="A705" s="69" t="s">
        <v>327</v>
      </c>
      <c r="B705" s="67">
        <v>1103</v>
      </c>
      <c r="C705" s="68" t="s">
        <v>328</v>
      </c>
      <c r="D705" s="67"/>
      <c r="E705" s="16">
        <f>E706</f>
        <v>56.1</v>
      </c>
      <c r="F705" s="16">
        <f t="shared" si="222"/>
        <v>56.1</v>
      </c>
      <c r="G705" s="16">
        <f t="shared" si="222"/>
        <v>56.1</v>
      </c>
    </row>
    <row r="706" spans="1:7" ht="30" outlineLevel="2" x14ac:dyDescent="0.25">
      <c r="A706" s="70" t="s">
        <v>329</v>
      </c>
      <c r="B706" s="67">
        <v>1103</v>
      </c>
      <c r="C706" s="68" t="s">
        <v>330</v>
      </c>
      <c r="D706" s="67"/>
      <c r="E706" s="16">
        <f>E707</f>
        <v>56.1</v>
      </c>
      <c r="F706" s="16">
        <f t="shared" si="222"/>
        <v>56.1</v>
      </c>
      <c r="G706" s="16">
        <f t="shared" si="222"/>
        <v>56.1</v>
      </c>
    </row>
    <row r="707" spans="1:7" ht="45" outlineLevel="2" x14ac:dyDescent="0.25">
      <c r="A707" s="22" t="s">
        <v>314</v>
      </c>
      <c r="B707" s="67">
        <v>1103</v>
      </c>
      <c r="C707" s="68" t="s">
        <v>330</v>
      </c>
      <c r="D707" s="67">
        <v>600</v>
      </c>
      <c r="E707" s="16">
        <v>56.1</v>
      </c>
      <c r="F707" s="1">
        <v>56.1</v>
      </c>
      <c r="G707" s="1">
        <v>56.1</v>
      </c>
    </row>
    <row r="708" spans="1:7" ht="30" outlineLevel="2" x14ac:dyDescent="0.25">
      <c r="A708" s="22" t="s">
        <v>480</v>
      </c>
      <c r="B708" s="3" t="s">
        <v>500</v>
      </c>
      <c r="C708" s="3" t="s">
        <v>472</v>
      </c>
      <c r="D708" s="5"/>
      <c r="E708" s="16">
        <f>E709+E713</f>
        <v>27912.7</v>
      </c>
      <c r="F708" s="16">
        <f t="shared" ref="F708:G708" si="223">F709+F713</f>
        <v>28266.7</v>
      </c>
      <c r="G708" s="16">
        <f t="shared" si="223"/>
        <v>28240.3</v>
      </c>
    </row>
    <row r="709" spans="1:7" ht="45" outlineLevel="2" x14ac:dyDescent="0.25">
      <c r="A709" s="22" t="s">
        <v>473</v>
      </c>
      <c r="B709" s="3" t="s">
        <v>500</v>
      </c>
      <c r="C709" s="3" t="s">
        <v>474</v>
      </c>
      <c r="D709" s="5"/>
      <c r="E709" s="16">
        <f t="shared" ref="E709:G710" si="224">E710</f>
        <v>27414.400000000001</v>
      </c>
      <c r="F709" s="16">
        <f t="shared" si="224"/>
        <v>27800.5</v>
      </c>
      <c r="G709" s="16">
        <f t="shared" si="224"/>
        <v>27949.200000000001</v>
      </c>
    </row>
    <row r="710" spans="1:7" ht="30" outlineLevel="2" x14ac:dyDescent="0.25">
      <c r="A710" s="22" t="s">
        <v>476</v>
      </c>
      <c r="B710" s="3" t="s">
        <v>500</v>
      </c>
      <c r="C710" s="3" t="s">
        <v>477</v>
      </c>
      <c r="D710" s="5"/>
      <c r="E710" s="16">
        <f t="shared" si="224"/>
        <v>27414.400000000001</v>
      </c>
      <c r="F710" s="16">
        <f t="shared" si="224"/>
        <v>27800.5</v>
      </c>
      <c r="G710" s="16">
        <f t="shared" si="224"/>
        <v>27949.200000000001</v>
      </c>
    </row>
    <row r="711" spans="1:7" ht="45" outlineLevel="2" x14ac:dyDescent="0.25">
      <c r="A711" s="22" t="s">
        <v>314</v>
      </c>
      <c r="B711" s="3" t="s">
        <v>500</v>
      </c>
      <c r="C711" s="3" t="s">
        <v>477</v>
      </c>
      <c r="D711" s="5">
        <v>600</v>
      </c>
      <c r="E711" s="16">
        <v>27414.400000000001</v>
      </c>
      <c r="F711" s="16">
        <v>27800.5</v>
      </c>
      <c r="G711" s="16">
        <v>27949.200000000001</v>
      </c>
    </row>
    <row r="712" spans="1:7" ht="45" outlineLevel="2" x14ac:dyDescent="0.25">
      <c r="A712" s="22" t="s">
        <v>679</v>
      </c>
      <c r="B712" s="3" t="s">
        <v>500</v>
      </c>
      <c r="C712" s="3" t="s">
        <v>487</v>
      </c>
      <c r="D712" s="5"/>
      <c r="E712" s="16">
        <f>E713</f>
        <v>498.3</v>
      </c>
      <c r="F712" s="16">
        <f t="shared" ref="F712:G712" si="225">F713</f>
        <v>466.2</v>
      </c>
      <c r="G712" s="16">
        <f t="shared" si="225"/>
        <v>291.10000000000002</v>
      </c>
    </row>
    <row r="713" spans="1:7" outlineLevel="2" x14ac:dyDescent="0.25">
      <c r="A713" s="19" t="s">
        <v>492</v>
      </c>
      <c r="B713" s="3" t="s">
        <v>500</v>
      </c>
      <c r="C713" s="3" t="s">
        <v>493</v>
      </c>
      <c r="D713" s="34"/>
      <c r="E713" s="16">
        <f>E714+E715</f>
        <v>498.3</v>
      </c>
      <c r="F713" s="16">
        <f t="shared" ref="F713:G713" si="226">F714+F715</f>
        <v>466.2</v>
      </c>
      <c r="G713" s="16">
        <f t="shared" si="226"/>
        <v>291.10000000000002</v>
      </c>
    </row>
    <row r="714" spans="1:7" ht="30" outlineLevel="2" x14ac:dyDescent="0.25">
      <c r="A714" s="32" t="s">
        <v>20</v>
      </c>
      <c r="B714" s="3" t="s">
        <v>500</v>
      </c>
      <c r="C714" s="3" t="s">
        <v>493</v>
      </c>
      <c r="D714" s="34">
        <v>300</v>
      </c>
      <c r="E714" s="16">
        <v>78.300000000000011</v>
      </c>
      <c r="F714" s="16">
        <v>466.2</v>
      </c>
      <c r="G714" s="33">
        <v>291.10000000000002</v>
      </c>
    </row>
    <row r="715" spans="1:7" ht="45" outlineLevel="2" x14ac:dyDescent="0.25">
      <c r="A715" s="32" t="s">
        <v>314</v>
      </c>
      <c r="B715" s="3" t="s">
        <v>500</v>
      </c>
      <c r="C715" s="3" t="s">
        <v>493</v>
      </c>
      <c r="D715" s="34">
        <v>600</v>
      </c>
      <c r="E715" s="16">
        <v>420</v>
      </c>
      <c r="F715" s="16">
        <v>0</v>
      </c>
      <c r="G715" s="33">
        <v>0</v>
      </c>
    </row>
    <row r="716" spans="1:7" s="81" customFormat="1" ht="14.25" x14ac:dyDescent="0.25">
      <c r="A716" s="85" t="s">
        <v>501</v>
      </c>
      <c r="B716" s="41" t="s">
        <v>502</v>
      </c>
      <c r="C716" s="41"/>
      <c r="D716" s="42"/>
      <c r="E716" s="15">
        <f>E717</f>
        <v>32140.3</v>
      </c>
      <c r="F716" s="15">
        <f t="shared" ref="F716:G719" si="227">F717</f>
        <v>32428.400000000001</v>
      </c>
      <c r="G716" s="15">
        <f t="shared" si="227"/>
        <v>32529.7</v>
      </c>
    </row>
    <row r="717" spans="1:7" outlineLevel="1" x14ac:dyDescent="0.25">
      <c r="A717" s="32" t="s">
        <v>503</v>
      </c>
      <c r="B717" s="4" t="s">
        <v>504</v>
      </c>
      <c r="C717" s="4"/>
      <c r="D717" s="34"/>
      <c r="E717" s="16">
        <f>E718</f>
        <v>32140.3</v>
      </c>
      <c r="F717" s="16">
        <f t="shared" si="227"/>
        <v>32428.400000000001</v>
      </c>
      <c r="G717" s="16">
        <f t="shared" si="227"/>
        <v>32529.7</v>
      </c>
    </row>
    <row r="718" spans="1:7" outlineLevel="2" x14ac:dyDescent="0.25">
      <c r="A718" s="19" t="s">
        <v>9</v>
      </c>
      <c r="B718" s="4" t="s">
        <v>504</v>
      </c>
      <c r="C718" s="4" t="s">
        <v>10</v>
      </c>
      <c r="D718" s="34"/>
      <c r="E718" s="16">
        <f>E719</f>
        <v>32140.3</v>
      </c>
      <c r="F718" s="16">
        <f t="shared" si="227"/>
        <v>32428.400000000001</v>
      </c>
      <c r="G718" s="16">
        <f t="shared" si="227"/>
        <v>32529.7</v>
      </c>
    </row>
    <row r="719" spans="1:7" ht="45" outlineLevel="2" x14ac:dyDescent="0.25">
      <c r="A719" s="19" t="s">
        <v>69</v>
      </c>
      <c r="B719" s="4" t="s">
        <v>504</v>
      </c>
      <c r="C719" s="4" t="s">
        <v>52</v>
      </c>
      <c r="D719" s="34"/>
      <c r="E719" s="16">
        <f>E720</f>
        <v>32140.3</v>
      </c>
      <c r="F719" s="16">
        <f t="shared" si="227"/>
        <v>32428.400000000001</v>
      </c>
      <c r="G719" s="16">
        <f t="shared" si="227"/>
        <v>32529.7</v>
      </c>
    </row>
    <row r="720" spans="1:7" ht="45" outlineLevel="2" x14ac:dyDescent="0.25">
      <c r="A720" s="19" t="s">
        <v>314</v>
      </c>
      <c r="B720" s="4" t="s">
        <v>504</v>
      </c>
      <c r="C720" s="4" t="s">
        <v>52</v>
      </c>
      <c r="D720" s="34">
        <v>600</v>
      </c>
      <c r="E720" s="16">
        <f>31140.3+1000</f>
        <v>32140.3</v>
      </c>
      <c r="F720" s="16">
        <v>32428.400000000001</v>
      </c>
      <c r="G720" s="33">
        <v>32529.7</v>
      </c>
    </row>
    <row r="721" spans="1:7" s="81" customFormat="1" ht="28.5" x14ac:dyDescent="0.25">
      <c r="A721" s="20" t="s">
        <v>505</v>
      </c>
      <c r="B721" s="2" t="s">
        <v>506</v>
      </c>
      <c r="C721" s="2"/>
      <c r="D721" s="6"/>
      <c r="E721" s="15">
        <f t="shared" ref="E721:G724" si="228">E722</f>
        <v>40057</v>
      </c>
      <c r="F721" s="15">
        <f t="shared" si="228"/>
        <v>133009.20000000001</v>
      </c>
      <c r="G721" s="15">
        <f t="shared" si="228"/>
        <v>160855.6</v>
      </c>
    </row>
    <row r="722" spans="1:7" ht="30" outlineLevel="1" x14ac:dyDescent="0.25">
      <c r="A722" s="22" t="s">
        <v>507</v>
      </c>
      <c r="B722" s="3" t="s">
        <v>508</v>
      </c>
      <c r="C722" s="3"/>
      <c r="D722" s="5"/>
      <c r="E722" s="16">
        <f t="shared" si="228"/>
        <v>40057</v>
      </c>
      <c r="F722" s="16">
        <f t="shared" si="228"/>
        <v>133009.20000000001</v>
      </c>
      <c r="G722" s="16">
        <f t="shared" si="228"/>
        <v>160855.6</v>
      </c>
    </row>
    <row r="723" spans="1:7" outlineLevel="2" x14ac:dyDescent="0.25">
      <c r="A723" s="22" t="s">
        <v>9</v>
      </c>
      <c r="B723" s="3" t="s">
        <v>508</v>
      </c>
      <c r="C723" s="3" t="s">
        <v>10</v>
      </c>
      <c r="D723" s="5"/>
      <c r="E723" s="16">
        <f t="shared" si="228"/>
        <v>40057</v>
      </c>
      <c r="F723" s="16">
        <f t="shared" si="228"/>
        <v>133009.20000000001</v>
      </c>
      <c r="G723" s="16">
        <f t="shared" si="228"/>
        <v>160855.6</v>
      </c>
    </row>
    <row r="724" spans="1:7" outlineLevel="2" x14ac:dyDescent="0.25">
      <c r="A724" s="22" t="s">
        <v>509</v>
      </c>
      <c r="B724" s="3" t="s">
        <v>508</v>
      </c>
      <c r="C724" s="3" t="s">
        <v>510</v>
      </c>
      <c r="D724" s="5"/>
      <c r="E724" s="16">
        <f t="shared" si="228"/>
        <v>40057</v>
      </c>
      <c r="F724" s="16">
        <f t="shared" si="228"/>
        <v>133009.20000000001</v>
      </c>
      <c r="G724" s="16">
        <f t="shared" si="228"/>
        <v>160855.6</v>
      </c>
    </row>
    <row r="725" spans="1:7" ht="30" outlineLevel="2" x14ac:dyDescent="0.25">
      <c r="A725" s="22" t="s">
        <v>511</v>
      </c>
      <c r="B725" s="3" t="s">
        <v>508</v>
      </c>
      <c r="C725" s="3" t="s">
        <v>510</v>
      </c>
      <c r="D725" s="5">
        <v>700</v>
      </c>
      <c r="E725" s="16">
        <v>40057</v>
      </c>
      <c r="F725" s="16">
        <v>133009.20000000001</v>
      </c>
      <c r="G725" s="33">
        <v>160855.6</v>
      </c>
    </row>
    <row r="726" spans="1:7" ht="8.25" customHeight="1" x14ac:dyDescent="0.25"/>
    <row r="727" spans="1:7" ht="18.75" x14ac:dyDescent="0.25">
      <c r="A727" s="86" t="s">
        <v>555</v>
      </c>
      <c r="E727" s="18">
        <f>E11+E108+E137+E235+E400+E564+E608+E668+E716+E721+E393</f>
        <v>15603064.600000003</v>
      </c>
      <c r="F727" s="18">
        <f>F11+F108+F137+F235+F400+F564+F608+F668+F716+F721+F393</f>
        <v>9273222.8999999985</v>
      </c>
      <c r="G727" s="18">
        <f>G11+G108+G137+G235+G400+G564+G608+G668+G716+G721+G393</f>
        <v>9159777.0999999978</v>
      </c>
    </row>
    <row r="728" spans="1:7" x14ac:dyDescent="0.25">
      <c r="G728" s="17" t="s">
        <v>577</v>
      </c>
    </row>
    <row r="730" spans="1:7" x14ac:dyDescent="0.25">
      <c r="G730" s="1"/>
    </row>
  </sheetData>
  <customSheetViews>
    <customSheetView guid="{2A135292-D5EB-4A8D-A93E-D0B24F2543E0}" scale="80" showPageBreaks="1" hiddenRows="1" topLeftCell="A178">
      <selection activeCell="C722" sqref="C72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61C84D61-2D1A-4C38-8F3E-B87673D547A5}" showPageBreaks="1" topLeftCell="A685">
      <selection activeCell="D692" sqref="D692:E69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1CA6CCC9-64EF-4CA9-9C9C-1E572976D134}" scale="80" showPageBreaks="1">
      <selection sqref="A1:G1048576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</customSheetViews>
  <mergeCells count="8">
    <mergeCell ref="F1:G1"/>
    <mergeCell ref="A9:A10"/>
    <mergeCell ref="B9:B10"/>
    <mergeCell ref="A6:G6"/>
    <mergeCell ref="F9:G9"/>
    <mergeCell ref="F4:G4"/>
    <mergeCell ref="C9:C10"/>
    <mergeCell ref="D9:D10"/>
  </mergeCells>
  <phoneticPr fontId="7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2024-07-19T06:50:37Z</cp:lastPrinted>
  <dcterms:created xsi:type="dcterms:W3CDTF">2021-10-13T06:13:14Z</dcterms:created>
  <dcterms:modified xsi:type="dcterms:W3CDTF">2024-07-25T02:58:02Z</dcterms:modified>
</cp:coreProperties>
</file>